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270d59b657b64f/Documents/03-01-20/BCG Business Services/The McGraw Council/Projects/Certificate of Excellence/"/>
    </mc:Choice>
  </mc:AlternateContent>
  <xr:revisionPtr revIDLastSave="0" documentId="8_{E369D0AC-D23A-4FE5-8E37-E5BFE542E3F7}" xr6:coauthVersionLast="47" xr6:coauthVersionMax="47" xr10:uidLastSave="{00000000-0000-0000-0000-000000000000}"/>
  <bookViews>
    <workbookView xWindow="-120" yWindow="-120" windowWidth="20730" windowHeight="11160" xr2:uid="{152091C0-5ABF-4521-93BD-ABD08BF801B8}"/>
  </bookViews>
  <sheets>
    <sheet name="Budget" sheetId="5" r:id="rId1"/>
    <sheet name="New Biz Start" sheetId="4" r:id="rId2"/>
    <sheet name="Job Cost" sheetId="6" r:id="rId3"/>
    <sheet name="Last 12 Months" sheetId="1" r:id="rId4"/>
    <sheet name="Forecast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6" l="1"/>
  <c r="E32" i="6"/>
  <c r="F31" i="6"/>
  <c r="F32" i="6" s="1"/>
  <c r="E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F20" i="6"/>
  <c r="F8" i="6" s="1"/>
  <c r="E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G34" i="5"/>
  <c r="G35" i="5"/>
  <c r="G36" i="5"/>
  <c r="G37" i="5"/>
  <c r="G38" i="5"/>
  <c r="G39" i="5"/>
  <c r="G40" i="5"/>
  <c r="G41" i="5"/>
  <c r="G42" i="5"/>
  <c r="G43" i="5"/>
  <c r="G44" i="5"/>
  <c r="G45" i="5"/>
  <c r="G49" i="5"/>
  <c r="G50" i="5"/>
  <c r="G51" i="5"/>
  <c r="G52" i="5"/>
  <c r="G54" i="5"/>
  <c r="G55" i="5"/>
  <c r="G56" i="5"/>
  <c r="H50" i="5"/>
  <c r="H51" i="5"/>
  <c r="H52" i="5"/>
  <c r="H53" i="5"/>
  <c r="H54" i="5"/>
  <c r="H55" i="5"/>
  <c r="H56" i="5"/>
  <c r="H36" i="5"/>
  <c r="H37" i="5"/>
  <c r="H38" i="5"/>
  <c r="H39" i="5"/>
  <c r="H40" i="5"/>
  <c r="H41" i="5"/>
  <c r="H42" i="5"/>
  <c r="H43" i="5"/>
  <c r="H44" i="5"/>
  <c r="H45" i="5"/>
  <c r="H46" i="5"/>
  <c r="H34" i="5"/>
  <c r="H35" i="5"/>
  <c r="H27" i="5"/>
  <c r="H28" i="5"/>
  <c r="H29" i="5"/>
  <c r="H30" i="5"/>
  <c r="H31" i="5"/>
  <c r="H23" i="5"/>
  <c r="C46" i="4"/>
  <c r="C48" i="4" s="1"/>
  <c r="C44" i="4"/>
  <c r="C19" i="4"/>
  <c r="C43" i="4"/>
  <c r="E9" i="5"/>
  <c r="F57" i="5" s="1"/>
  <c r="E10" i="5"/>
  <c r="E8" i="5"/>
  <c r="F56" i="5"/>
  <c r="E56" i="5"/>
  <c r="G53" i="5"/>
  <c r="H49" i="5"/>
  <c r="G46" i="5"/>
  <c r="F46" i="5"/>
  <c r="E46" i="5"/>
  <c r="F31" i="5"/>
  <c r="E31" i="5"/>
  <c r="G30" i="5"/>
  <c r="G29" i="5"/>
  <c r="G28" i="5"/>
  <c r="G27" i="5"/>
  <c r="H26" i="5"/>
  <c r="G26" i="5"/>
  <c r="H25" i="5"/>
  <c r="G25" i="5"/>
  <c r="H24" i="5"/>
  <c r="G24" i="5"/>
  <c r="G20" i="5"/>
  <c r="F20" i="5"/>
  <c r="H20" i="5" s="1"/>
  <c r="E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F9" i="5"/>
  <c r="F32" i="5" s="1"/>
  <c r="F8" i="5"/>
  <c r="F10" i="5" s="1"/>
  <c r="F9" i="6" l="1"/>
  <c r="F10" i="6" s="1"/>
  <c r="H20" i="6"/>
  <c r="E8" i="6"/>
  <c r="H8" i="6" s="1"/>
  <c r="G31" i="6"/>
  <c r="H31" i="6"/>
  <c r="G20" i="6"/>
  <c r="H8" i="5"/>
  <c r="G8" i="5"/>
  <c r="G9" i="5"/>
  <c r="G31" i="5"/>
  <c r="E47" i="5"/>
  <c r="H9" i="5"/>
  <c r="F47" i="5"/>
  <c r="E32" i="5"/>
  <c r="E57" i="5"/>
  <c r="E10" i="6" l="1"/>
  <c r="G10" i="6" s="1"/>
  <c r="G8" i="6"/>
  <c r="H9" i="6"/>
  <c r="G9" i="6"/>
  <c r="H10" i="5"/>
  <c r="G10" i="5"/>
  <c r="E39" i="2"/>
  <c r="F39" i="2"/>
  <c r="G39" i="2"/>
  <c r="H39" i="2"/>
  <c r="I39" i="2"/>
  <c r="J39" i="2"/>
  <c r="K39" i="2"/>
  <c r="L39" i="2"/>
  <c r="M39" i="2"/>
  <c r="N39" i="2"/>
  <c r="O39" i="2"/>
  <c r="D39" i="2"/>
  <c r="D39" i="1"/>
  <c r="E39" i="1"/>
  <c r="F39" i="1"/>
  <c r="G39" i="1"/>
  <c r="H39" i="1"/>
  <c r="I39" i="1"/>
  <c r="J39" i="1"/>
  <c r="K39" i="1"/>
  <c r="L39" i="1"/>
  <c r="M39" i="1"/>
  <c r="N39" i="1"/>
  <c r="O39" i="1"/>
  <c r="D37" i="1"/>
  <c r="O26" i="2"/>
  <c r="O27" i="2"/>
  <c r="O28" i="2"/>
  <c r="O29" i="2"/>
  <c r="O30" i="2"/>
  <c r="O31" i="2"/>
  <c r="O32" i="2"/>
  <c r="O33" i="2"/>
  <c r="O34" i="2"/>
  <c r="O25" i="2"/>
  <c r="N26" i="2"/>
  <c r="N27" i="2"/>
  <c r="N28" i="2"/>
  <c r="N29" i="2"/>
  <c r="N30" i="2"/>
  <c r="N31" i="2"/>
  <c r="N32" i="2"/>
  <c r="N33" i="2"/>
  <c r="N34" i="2"/>
  <c r="N25" i="2"/>
  <c r="M26" i="2"/>
  <c r="M27" i="2"/>
  <c r="M28" i="2"/>
  <c r="M29" i="2"/>
  <c r="M30" i="2"/>
  <c r="M31" i="2"/>
  <c r="M32" i="2"/>
  <c r="M33" i="2"/>
  <c r="M34" i="2"/>
  <c r="M25" i="2"/>
  <c r="L34" i="2"/>
  <c r="L26" i="2"/>
  <c r="L27" i="2"/>
  <c r="L28" i="2"/>
  <c r="L29" i="2"/>
  <c r="L30" i="2"/>
  <c r="L31" i="2"/>
  <c r="L32" i="2"/>
  <c r="L33" i="2"/>
  <c r="L25" i="2"/>
  <c r="K26" i="2"/>
  <c r="K27" i="2"/>
  <c r="K28" i="2"/>
  <c r="K29" i="2"/>
  <c r="K30" i="2"/>
  <c r="K31" i="2"/>
  <c r="K32" i="2"/>
  <c r="K33" i="2"/>
  <c r="K34" i="2"/>
  <c r="K25" i="2"/>
  <c r="J26" i="2"/>
  <c r="J27" i="2"/>
  <c r="J28" i="2"/>
  <c r="J29" i="2"/>
  <c r="J30" i="2"/>
  <c r="J31" i="2"/>
  <c r="J32" i="2"/>
  <c r="J33" i="2"/>
  <c r="J34" i="2"/>
  <c r="J25" i="2"/>
  <c r="I26" i="2"/>
  <c r="I27" i="2"/>
  <c r="I28" i="2"/>
  <c r="I29" i="2"/>
  <c r="I30" i="2"/>
  <c r="I31" i="2"/>
  <c r="I32" i="2"/>
  <c r="I33" i="2"/>
  <c r="I34" i="2"/>
  <c r="I25" i="2"/>
  <c r="G26" i="2"/>
  <c r="G27" i="2"/>
  <c r="G28" i="2"/>
  <c r="G29" i="2"/>
  <c r="G30" i="2"/>
  <c r="G31" i="2"/>
  <c r="G32" i="2"/>
  <c r="G33" i="2"/>
  <c r="G34" i="2"/>
  <c r="H26" i="2"/>
  <c r="H27" i="2"/>
  <c r="H28" i="2"/>
  <c r="H29" i="2"/>
  <c r="H30" i="2"/>
  <c r="H31" i="2"/>
  <c r="H32" i="2"/>
  <c r="H33" i="2"/>
  <c r="H34" i="2"/>
  <c r="H25" i="2"/>
  <c r="G25" i="2"/>
  <c r="F26" i="2"/>
  <c r="F27" i="2"/>
  <c r="F28" i="2"/>
  <c r="F29" i="2"/>
  <c r="F30" i="2"/>
  <c r="F31" i="2"/>
  <c r="F32" i="2"/>
  <c r="F33" i="2"/>
  <c r="F34" i="2"/>
  <c r="F25" i="2"/>
  <c r="E26" i="2"/>
  <c r="E27" i="2"/>
  <c r="E28" i="2"/>
  <c r="E29" i="2"/>
  <c r="E30" i="2"/>
  <c r="E31" i="2"/>
  <c r="E32" i="2"/>
  <c r="E33" i="2"/>
  <c r="E34" i="2"/>
  <c r="E25" i="2"/>
  <c r="N6" i="2"/>
  <c r="N7" i="2"/>
  <c r="N8" i="2"/>
  <c r="N5" i="2"/>
  <c r="D26" i="2"/>
  <c r="D27" i="2"/>
  <c r="D28" i="2"/>
  <c r="D29" i="2"/>
  <c r="D30" i="2"/>
  <c r="D31" i="2"/>
  <c r="D32" i="2"/>
  <c r="D33" i="2"/>
  <c r="D34" i="2"/>
  <c r="D25" i="2"/>
  <c r="O13" i="2"/>
  <c r="O14" i="2"/>
  <c r="O15" i="2"/>
  <c r="O16" i="2"/>
  <c r="O17" i="2"/>
  <c r="O18" i="2"/>
  <c r="O19" i="2"/>
  <c r="O20" i="2"/>
  <c r="O21" i="2"/>
  <c r="O12" i="2"/>
  <c r="N13" i="2"/>
  <c r="N14" i="2"/>
  <c r="N15" i="2"/>
  <c r="N16" i="2"/>
  <c r="N17" i="2"/>
  <c r="N18" i="2"/>
  <c r="N19" i="2"/>
  <c r="N20" i="2"/>
  <c r="N21" i="2"/>
  <c r="N12" i="2"/>
  <c r="M13" i="2"/>
  <c r="M14" i="2"/>
  <c r="M15" i="2"/>
  <c r="M16" i="2"/>
  <c r="M17" i="2"/>
  <c r="M18" i="2"/>
  <c r="M19" i="2"/>
  <c r="M20" i="2"/>
  <c r="M21" i="2"/>
  <c r="M12" i="2"/>
  <c r="L13" i="2"/>
  <c r="L14" i="2"/>
  <c r="L15" i="2"/>
  <c r="L16" i="2"/>
  <c r="L17" i="2"/>
  <c r="L18" i="2"/>
  <c r="L19" i="2"/>
  <c r="L20" i="2"/>
  <c r="L21" i="2"/>
  <c r="L12" i="2"/>
  <c r="K13" i="2"/>
  <c r="K14" i="2"/>
  <c r="K15" i="2"/>
  <c r="K16" i="2"/>
  <c r="K17" i="2"/>
  <c r="K18" i="2"/>
  <c r="K19" i="2"/>
  <c r="K20" i="2"/>
  <c r="K21" i="2"/>
  <c r="K12" i="2"/>
  <c r="J13" i="2"/>
  <c r="J14" i="2"/>
  <c r="J15" i="2"/>
  <c r="J16" i="2"/>
  <c r="J17" i="2"/>
  <c r="J18" i="2"/>
  <c r="J19" i="2"/>
  <c r="J20" i="2"/>
  <c r="J21" i="2"/>
  <c r="J12" i="2"/>
  <c r="I13" i="2"/>
  <c r="I14" i="2"/>
  <c r="I15" i="2"/>
  <c r="I16" i="2"/>
  <c r="I17" i="2"/>
  <c r="I18" i="2"/>
  <c r="I19" i="2"/>
  <c r="I20" i="2"/>
  <c r="I21" i="2"/>
  <c r="I12" i="2"/>
  <c r="H13" i="2"/>
  <c r="H14" i="2"/>
  <c r="H15" i="2"/>
  <c r="H16" i="2"/>
  <c r="H17" i="2"/>
  <c r="H18" i="2"/>
  <c r="H19" i="2"/>
  <c r="H20" i="2"/>
  <c r="H21" i="2"/>
  <c r="H12" i="2"/>
  <c r="G13" i="2"/>
  <c r="G14" i="2"/>
  <c r="G15" i="2"/>
  <c r="G16" i="2"/>
  <c r="G17" i="2"/>
  <c r="G18" i="2"/>
  <c r="G19" i="2"/>
  <c r="G20" i="2"/>
  <c r="G21" i="2"/>
  <c r="G12" i="2"/>
  <c r="F13" i="2"/>
  <c r="F14" i="2"/>
  <c r="F15" i="2"/>
  <c r="F16" i="2"/>
  <c r="F17" i="2"/>
  <c r="F18" i="2"/>
  <c r="F19" i="2"/>
  <c r="F20" i="2"/>
  <c r="F21" i="2"/>
  <c r="F12" i="2"/>
  <c r="E13" i="2"/>
  <c r="E14" i="2"/>
  <c r="E15" i="2"/>
  <c r="E16" i="2"/>
  <c r="E17" i="2"/>
  <c r="E18" i="2"/>
  <c r="E19" i="2"/>
  <c r="E20" i="2"/>
  <c r="E21" i="2"/>
  <c r="E12" i="2"/>
  <c r="E5" i="2"/>
  <c r="F5" i="2"/>
  <c r="G5" i="2"/>
  <c r="H5" i="2"/>
  <c r="I5" i="2"/>
  <c r="J5" i="2"/>
  <c r="K5" i="2"/>
  <c r="L5" i="2"/>
  <c r="M5" i="2"/>
  <c r="O5" i="2"/>
  <c r="D5" i="2"/>
  <c r="D12" i="2"/>
  <c r="D13" i="2"/>
  <c r="D14" i="2"/>
  <c r="D15" i="2"/>
  <c r="D16" i="2"/>
  <c r="D17" i="2"/>
  <c r="D18" i="2"/>
  <c r="D19" i="2"/>
  <c r="D20" i="2"/>
  <c r="D21" i="2"/>
  <c r="O6" i="2"/>
  <c r="O7" i="2"/>
  <c r="O8" i="2"/>
  <c r="M6" i="2"/>
  <c r="M7" i="2"/>
  <c r="M8" i="2"/>
  <c r="L6" i="2"/>
  <c r="L7" i="2"/>
  <c r="L8" i="2"/>
  <c r="K6" i="2"/>
  <c r="K7" i="2"/>
  <c r="K8" i="2"/>
  <c r="J6" i="2"/>
  <c r="J7" i="2"/>
  <c r="J8" i="2"/>
  <c r="I6" i="2"/>
  <c r="I7" i="2"/>
  <c r="I8" i="2"/>
  <c r="H6" i="2"/>
  <c r="H7" i="2"/>
  <c r="H8" i="2"/>
  <c r="G6" i="2"/>
  <c r="G7" i="2"/>
  <c r="G8" i="2"/>
  <c r="F6" i="2"/>
  <c r="F7" i="2"/>
  <c r="F8" i="2"/>
  <c r="E6" i="2"/>
  <c r="E7" i="2"/>
  <c r="E8" i="2"/>
  <c r="D8" i="2"/>
  <c r="D7" i="2"/>
  <c r="D6" i="2"/>
  <c r="E35" i="1"/>
  <c r="F35" i="1"/>
  <c r="G35" i="1"/>
  <c r="H35" i="1"/>
  <c r="I35" i="1"/>
  <c r="J35" i="1"/>
  <c r="K35" i="1"/>
  <c r="L35" i="1"/>
  <c r="M35" i="1"/>
  <c r="N35" i="1"/>
  <c r="O35" i="1"/>
  <c r="D35" i="1"/>
  <c r="E22" i="1"/>
  <c r="F22" i="1"/>
  <c r="G22" i="1"/>
  <c r="H22" i="1"/>
  <c r="I22" i="1"/>
  <c r="J22" i="1"/>
  <c r="K22" i="1"/>
  <c r="L22" i="1"/>
  <c r="M22" i="1"/>
  <c r="N22" i="1"/>
  <c r="N37" i="1" s="1"/>
  <c r="O22" i="1"/>
  <c r="D22" i="1"/>
  <c r="O9" i="1"/>
  <c r="E9" i="1"/>
  <c r="F9" i="1"/>
  <c r="G9" i="1"/>
  <c r="H9" i="1"/>
  <c r="I9" i="1"/>
  <c r="J9" i="1"/>
  <c r="K9" i="1"/>
  <c r="K37" i="1" s="1"/>
  <c r="L9" i="1"/>
  <c r="M9" i="1"/>
  <c r="N9" i="1"/>
  <c r="D9" i="1"/>
  <c r="H10" i="6" l="1"/>
  <c r="K41" i="1"/>
  <c r="K43" i="1" s="1"/>
  <c r="O37" i="1"/>
  <c r="I37" i="1"/>
  <c r="I41" i="1" s="1"/>
  <c r="I43" i="1" s="1"/>
  <c r="J37" i="1"/>
  <c r="J41" i="1" s="1"/>
  <c r="J43" i="1" s="1"/>
  <c r="L37" i="1"/>
  <c r="L41" i="1" s="1"/>
  <c r="L43" i="1" s="1"/>
  <c r="H37" i="1"/>
  <c r="H41" i="1" s="1"/>
  <c r="H43" i="1" s="1"/>
  <c r="G37" i="1"/>
  <c r="G41" i="1" s="1"/>
  <c r="G43" i="1" s="1"/>
  <c r="Q36" i="1"/>
  <c r="O41" i="1"/>
  <c r="O43" i="1" s="1"/>
  <c r="N41" i="1"/>
  <c r="N43" i="1" s="1"/>
  <c r="M37" i="1"/>
  <c r="F37" i="1"/>
  <c r="E37" i="1"/>
  <c r="E41" i="1" s="1"/>
  <c r="Q23" i="1"/>
  <c r="H35" i="2"/>
  <c r="O35" i="2"/>
  <c r="N35" i="2"/>
  <c r="M35" i="2"/>
  <c r="L35" i="2"/>
  <c r="K35" i="2"/>
  <c r="J35" i="2"/>
  <c r="I35" i="2"/>
  <c r="G35" i="2"/>
  <c r="F35" i="2"/>
  <c r="E35" i="2"/>
  <c r="D35" i="2"/>
  <c r="O22" i="2"/>
  <c r="N22" i="2"/>
  <c r="M22" i="2"/>
  <c r="L22" i="2"/>
  <c r="K22" i="2"/>
  <c r="J22" i="2"/>
  <c r="I22" i="2"/>
  <c r="H22" i="2"/>
  <c r="G22" i="2"/>
  <c r="F22" i="2"/>
  <c r="E22" i="2"/>
  <c r="D22" i="2"/>
  <c r="O9" i="2"/>
  <c r="N9" i="2"/>
  <c r="M9" i="2"/>
  <c r="L9" i="2"/>
  <c r="K9" i="2"/>
  <c r="J9" i="2"/>
  <c r="I9" i="2"/>
  <c r="H9" i="2"/>
  <c r="G9" i="2"/>
  <c r="F9" i="2"/>
  <c r="E9" i="2"/>
  <c r="D9" i="2"/>
  <c r="Q10" i="1"/>
  <c r="B51" i="1" l="1"/>
  <c r="M41" i="1"/>
  <c r="M43" i="1" s="1"/>
  <c r="I37" i="2"/>
  <c r="I41" i="2" s="1"/>
  <c r="I43" i="2" s="1"/>
  <c r="H37" i="2"/>
  <c r="H41" i="2" s="1"/>
  <c r="H43" i="2" s="1"/>
  <c r="F41" i="1"/>
  <c r="F43" i="1" s="1"/>
  <c r="E43" i="1"/>
  <c r="Q38" i="1"/>
  <c r="B52" i="1" s="1"/>
  <c r="Q36" i="2"/>
  <c r="O37" i="2"/>
  <c r="O41" i="2" s="1"/>
  <c r="O43" i="2" s="1"/>
  <c r="M37" i="2"/>
  <c r="M41" i="2" s="1"/>
  <c r="M43" i="2" s="1"/>
  <c r="J37" i="2"/>
  <c r="D37" i="2"/>
  <c r="E37" i="2"/>
  <c r="E41" i="2" s="1"/>
  <c r="E43" i="2" s="1"/>
  <c r="N37" i="2"/>
  <c r="N41" i="2" s="1"/>
  <c r="N43" i="2" s="1"/>
  <c r="L37" i="2"/>
  <c r="L41" i="2" s="1"/>
  <c r="L43" i="2" s="1"/>
  <c r="K37" i="2"/>
  <c r="K41" i="2" s="1"/>
  <c r="K43" i="2" s="1"/>
  <c r="G37" i="2"/>
  <c r="G41" i="2" s="1"/>
  <c r="G43" i="2" s="1"/>
  <c r="F37" i="2"/>
  <c r="F41" i="2" s="1"/>
  <c r="F43" i="2" s="1"/>
  <c r="Q23" i="2"/>
  <c r="Q10" i="2"/>
  <c r="B51" i="2" l="1"/>
  <c r="J41" i="2"/>
  <c r="J43" i="2" s="1"/>
  <c r="D41" i="2"/>
  <c r="Q42" i="2" s="1"/>
  <c r="Q38" i="2"/>
  <c r="B52" i="2" s="1"/>
  <c r="D43" i="2" l="1"/>
  <c r="Q44" i="2" s="1"/>
  <c r="B53" i="2" s="1"/>
  <c r="D41" i="1" l="1"/>
  <c r="Q42" i="1" s="1"/>
  <c r="D43" i="1" l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B48" i="1" s="1"/>
  <c r="B46" i="2" s="1"/>
  <c r="D47" i="2" s="1"/>
  <c r="E47" i="2" s="1"/>
  <c r="F47" i="2" s="1"/>
  <c r="G47" i="2" s="1"/>
  <c r="H47" i="2" s="1"/>
  <c r="I47" i="2" s="1"/>
  <c r="J47" i="2" s="1"/>
  <c r="K47" i="2" s="1"/>
  <c r="L47" i="2" s="1"/>
  <c r="M47" i="2" s="1"/>
  <c r="N47" i="2" s="1"/>
  <c r="O47" i="2" s="1"/>
  <c r="B48" i="2" s="1"/>
  <c r="Q44" i="1" l="1"/>
  <c r="B53" i="1" s="1"/>
</calcChain>
</file>

<file path=xl/sharedStrings.xml><?xml version="1.0" encoding="utf-8"?>
<sst xmlns="http://schemas.openxmlformats.org/spreadsheetml/2006/main" count="247" uniqueCount="149">
  <si>
    <t>Basic Income Statement Pro Forma</t>
  </si>
  <si>
    <t>Revenue</t>
  </si>
  <si>
    <t>Source 1</t>
  </si>
  <si>
    <t>Source 2</t>
  </si>
  <si>
    <t>Source 3</t>
  </si>
  <si>
    <t>Source 4</t>
  </si>
  <si>
    <t>Totals</t>
  </si>
  <si>
    <t>COGS (cost of goods sold)</t>
  </si>
  <si>
    <t>COGS1</t>
  </si>
  <si>
    <t>COGS2</t>
  </si>
  <si>
    <t>COGS3</t>
  </si>
  <si>
    <t>COGS4</t>
  </si>
  <si>
    <t>COGS5</t>
  </si>
  <si>
    <t>COGS6</t>
  </si>
  <si>
    <t>COGS7</t>
  </si>
  <si>
    <t>COGS8</t>
  </si>
  <si>
    <t>COGS9</t>
  </si>
  <si>
    <t>COGS10</t>
  </si>
  <si>
    <t>Total</t>
  </si>
  <si>
    <t>Expenses</t>
  </si>
  <si>
    <t>Expenses 1</t>
  </si>
  <si>
    <t>Expenses 2</t>
  </si>
  <si>
    <t>Expenses 4</t>
  </si>
  <si>
    <t>Expenses 3</t>
  </si>
  <si>
    <t>Expenses 5</t>
  </si>
  <si>
    <t>Expenses 6</t>
  </si>
  <si>
    <t>Expenses 7</t>
  </si>
  <si>
    <t>Expenses 8</t>
  </si>
  <si>
    <t>Expenses 9</t>
  </si>
  <si>
    <t>Expenses 10</t>
  </si>
  <si>
    <t>Month</t>
  </si>
  <si>
    <t>Cash Position</t>
  </si>
  <si>
    <t>Starting Cash</t>
  </si>
  <si>
    <t>End of Month Cash</t>
  </si>
  <si>
    <t>Ratios</t>
  </si>
  <si>
    <t>Gross Profit Margin</t>
  </si>
  <si>
    <t>Net Profit Margin</t>
  </si>
  <si>
    <t>Operating Profit/Loss</t>
  </si>
  <si>
    <t>Operating Profit Margin</t>
  </si>
  <si>
    <t>Taxes</t>
  </si>
  <si>
    <t>Interest</t>
  </si>
  <si>
    <t>Net Profit</t>
  </si>
  <si>
    <t>NOTE:</t>
  </si>
  <si>
    <t>Input your values for the previous 12 months below, then view the forecast on the "Forecast" tab</t>
  </si>
  <si>
    <t>Year End Cash</t>
  </si>
  <si>
    <t>Year-End Cash</t>
  </si>
  <si>
    <t>ONE TIME START UP EXPENSES</t>
  </si>
  <si>
    <t>AMOUNT</t>
  </si>
  <si>
    <t>NOTES</t>
  </si>
  <si>
    <t>One Time Start-Up Costs:</t>
  </si>
  <si>
    <t>Rent Deposit</t>
  </si>
  <si>
    <t>Furniture &amp; Fixtures</t>
  </si>
  <si>
    <t>Equipment</t>
  </si>
  <si>
    <t>Buildout/ Renovations</t>
  </si>
  <si>
    <t>Decorating, Painting and Remodeling</t>
  </si>
  <si>
    <t>Installation of Fixtures &amp; Equipment</t>
  </si>
  <si>
    <t>Starting Inventory</t>
  </si>
  <si>
    <t>Deposits with Public Utilities</t>
  </si>
  <si>
    <t>Legal and Other Professional Fees</t>
  </si>
  <si>
    <t>License and Permits</t>
  </si>
  <si>
    <t>Advertising and Promotion</t>
  </si>
  <si>
    <t>Consulting</t>
  </si>
  <si>
    <t>Software</t>
  </si>
  <si>
    <t>Cash</t>
  </si>
  <si>
    <t>Other:</t>
  </si>
  <si>
    <t>Total One Time Start-Up Costs:</t>
  </si>
  <si>
    <t>Monthly Expenses:</t>
  </si>
  <si>
    <t>Bank Charges</t>
  </si>
  <si>
    <t>Debt Service (Principal &amp; Interest)</t>
  </si>
  <si>
    <t>Insurance</t>
  </si>
  <si>
    <t>Membership &amp; Dues</t>
  </si>
  <si>
    <t>Maintenance &amp; Repairs</t>
  </si>
  <si>
    <t>Marketing &amp; Promotion: Advertising</t>
  </si>
  <si>
    <t>Marketing &amp; Promotion: Other</t>
  </si>
  <si>
    <t>Miscellaneous</t>
  </si>
  <si>
    <t>Payroll:  Wages (Owner/ Manager)</t>
  </si>
  <si>
    <t>Payroll:  Wages (Employees)</t>
  </si>
  <si>
    <t>Payroll Tax</t>
  </si>
  <si>
    <t>Professional Fees: Accounting</t>
  </si>
  <si>
    <t>Professional Fees: Legal</t>
  </si>
  <si>
    <t>Professional Fees: Other</t>
  </si>
  <si>
    <t>Rent</t>
  </si>
  <si>
    <t>Subscriptions</t>
  </si>
  <si>
    <t>Supplies: Office</t>
  </si>
  <si>
    <t>Supplies: Operating</t>
  </si>
  <si>
    <t>Telephone</t>
  </si>
  <si>
    <t>Utilities</t>
  </si>
  <si>
    <t>Total Monthly Expenses:</t>
  </si>
  <si>
    <t>Number of months required to cover Expenses:</t>
  </si>
  <si>
    <t>Working Capital</t>
  </si>
  <si>
    <t>TOTAL START-UP FUNDS REQUIRED:</t>
  </si>
  <si>
    <t>Loan Amount (At 80% of Total Start-Up)</t>
  </si>
  <si>
    <t>BUSINESS BUDGET</t>
  </si>
  <si>
    <t>Month/Year: 00/0000</t>
  </si>
  <si>
    <t xml:space="preserve"> SUMMARY</t>
  </si>
  <si>
    <t>ACTUAL</t>
  </si>
  <si>
    <t>BUDGETED</t>
  </si>
  <si>
    <t>OVER BUDGET</t>
  </si>
  <si>
    <t>UNDER BUDGET</t>
  </si>
  <si>
    <t xml:space="preserve"> Total income</t>
  </si>
  <si>
    <t xml:space="preserve"> Total expenses</t>
  </si>
  <si>
    <t xml:space="preserve"> Income less expenses:</t>
  </si>
  <si>
    <t xml:space="preserve"> INCOME DETAILS</t>
  </si>
  <si>
    <t xml:space="preserve"> Sales</t>
  </si>
  <si>
    <t xml:space="preserve"> Interest earned</t>
  </si>
  <si>
    <t xml:space="preserve"> Fees</t>
  </si>
  <si>
    <t xml:space="preserve"> Commissions</t>
  </si>
  <si>
    <t xml:space="preserve"> Rent</t>
  </si>
  <si>
    <t xml:space="preserve"> Royalties</t>
  </si>
  <si>
    <t xml:space="preserve"> Other</t>
  </si>
  <si>
    <t xml:space="preserve"> Total income:</t>
  </si>
  <si>
    <t xml:space="preserve"> EXPENSE DETAILS</t>
  </si>
  <si>
    <t xml:space="preserve"> SELLING</t>
  </si>
  <si>
    <t xml:space="preserve"> Salaries and wages</t>
  </si>
  <si>
    <t xml:space="preserve"> Advertising</t>
  </si>
  <si>
    <t xml:space="preserve"> Delivery</t>
  </si>
  <si>
    <t xml:space="preserve"> Shipping</t>
  </si>
  <si>
    <t xml:space="preserve"> Travel</t>
  </si>
  <si>
    <t xml:space="preserve"> Total sales expenses:</t>
  </si>
  <si>
    <t xml:space="preserve"> Percent of total:</t>
  </si>
  <si>
    <t xml:space="preserve"> ADMINISTRATIVE</t>
  </si>
  <si>
    <t xml:space="preserve"> Employee benefits</t>
  </si>
  <si>
    <t xml:space="preserve"> Payroll taxes</t>
  </si>
  <si>
    <t xml:space="preserve"> Insurance</t>
  </si>
  <si>
    <t xml:space="preserve"> Loans</t>
  </si>
  <si>
    <t xml:space="preserve"> Office supplies</t>
  </si>
  <si>
    <t xml:space="preserve"> Travel &amp; entertainment</t>
  </si>
  <si>
    <t xml:space="preserve"> Postage</t>
  </si>
  <si>
    <t xml:space="preserve"> Furnishings</t>
  </si>
  <si>
    <t xml:space="preserve"> Contributions</t>
  </si>
  <si>
    <t xml:space="preserve"> Dues</t>
  </si>
  <si>
    <t xml:space="preserve"> Total admin. expenses:</t>
  </si>
  <si>
    <t xml:space="preserve"> SERVICE &amp; EQUIPMENT</t>
  </si>
  <si>
    <t xml:space="preserve"> Accounting</t>
  </si>
  <si>
    <t xml:space="preserve"> Legal</t>
  </si>
  <si>
    <t xml:space="preserve"> Utilities</t>
  </si>
  <si>
    <t xml:space="preserve"> Telephone</t>
  </si>
  <si>
    <t xml:space="preserve"> Equipment purchases</t>
  </si>
  <si>
    <t xml:space="preserve"> Rent &amp; maintenance</t>
  </si>
  <si>
    <t xml:space="preserve"> Total S&amp;E expenses:</t>
  </si>
  <si>
    <t>This tab is formula based so changing the values will distort the projections - it is based purely upon the previous 12 months, not assumed growth</t>
  </si>
  <si>
    <t>Job Cost</t>
  </si>
  <si>
    <t>Date, Customer, Etc.</t>
  </si>
  <si>
    <t xml:space="preserve"> Total job revenue</t>
  </si>
  <si>
    <t>Products</t>
  </si>
  <si>
    <t>Labor</t>
  </si>
  <si>
    <t xml:space="preserve"> Total job costs</t>
  </si>
  <si>
    <t xml:space="preserve"> Income less costs:</t>
  </si>
  <si>
    <t>COGS/EXPENSE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</si>
</sst>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u/>
      <sz val="9"/>
      <color indexed="12"/>
      <name val="Courier"/>
      <family val="3"/>
    </font>
    <font>
      <u/>
      <sz val="10"/>
      <color indexed="12"/>
      <name val="Calibri"/>
      <family val="2"/>
      <scheme val="minor"/>
    </font>
    <font>
      <b/>
      <i/>
      <sz val="16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i/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 style="thick">
        <color indexed="22"/>
      </right>
      <top/>
      <bottom/>
      <diagonal/>
    </border>
    <border>
      <left style="thick">
        <color indexed="22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22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44" fontId="0" fillId="0" borderId="0" xfId="1" applyFont="1"/>
    <xf numFmtId="44" fontId="2" fillId="0" borderId="0" xfId="1" applyFont="1"/>
    <xf numFmtId="44" fontId="3" fillId="0" borderId="0" xfId="1" applyFont="1"/>
    <xf numFmtId="44" fontId="0" fillId="0" borderId="0" xfId="0" applyNumberFormat="1"/>
    <xf numFmtId="10" fontId="0" fillId="0" borderId="0" xfId="2" applyNumberFormat="1" applyFont="1"/>
    <xf numFmtId="0" fontId="3" fillId="0" borderId="0" xfId="0" applyFont="1"/>
    <xf numFmtId="44" fontId="2" fillId="0" borderId="0" xfId="0" applyNumberFormat="1" applyFont="1"/>
    <xf numFmtId="0" fontId="1" fillId="2" borderId="0" xfId="3"/>
    <xf numFmtId="44" fontId="1" fillId="2" borderId="0" xfId="3" applyNumberFormat="1"/>
    <xf numFmtId="9" fontId="1" fillId="2" borderId="0" xfId="3" applyNumberFormat="1"/>
    <xf numFmtId="10" fontId="1" fillId="2" borderId="0" xfId="3" applyNumberFormat="1"/>
    <xf numFmtId="0" fontId="1" fillId="3" borderId="0" xfId="3" applyFill="1"/>
    <xf numFmtId="0" fontId="4" fillId="2" borderId="0" xfId="3" applyFont="1"/>
    <xf numFmtId="0" fontId="3" fillId="2" borderId="0" xfId="3" applyFont="1"/>
    <xf numFmtId="44" fontId="2" fillId="2" borderId="0" xfId="3" applyNumberFormat="1" applyFont="1"/>
    <xf numFmtId="0" fontId="5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8" fillId="0" borderId="0" xfId="0" applyFont="1"/>
    <xf numFmtId="0" fontId="8" fillId="0" borderId="8" xfId="0" applyFont="1" applyBorder="1"/>
    <xf numFmtId="0" fontId="9" fillId="0" borderId="0" xfId="0" applyFont="1"/>
    <xf numFmtId="0" fontId="8" fillId="0" borderId="9" xfId="0" applyFont="1" applyBorder="1"/>
    <xf numFmtId="0" fontId="8" fillId="0" borderId="10" xfId="0" applyFont="1" applyBorder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2" fillId="0" borderId="0" xfId="0" applyFont="1"/>
    <xf numFmtId="0" fontId="10" fillId="0" borderId="0" xfId="0" applyFont="1" applyAlignment="1">
      <alignment vertical="top"/>
    </xf>
    <xf numFmtId="0" fontId="13" fillId="0" borderId="0" xfId="0" applyFont="1"/>
    <xf numFmtId="0" fontId="14" fillId="0" borderId="0" xfId="0" applyFont="1"/>
    <xf numFmtId="4" fontId="9" fillId="0" borderId="0" xfId="0" applyNumberFormat="1" applyFont="1"/>
    <xf numFmtId="4" fontId="15" fillId="0" borderId="0" xfId="0" applyNumberFormat="1" applyFont="1"/>
    <xf numFmtId="4" fontId="15" fillId="0" borderId="0" xfId="0" applyNumberFormat="1" applyFont="1" applyAlignment="1">
      <alignment vertical="center"/>
    </xf>
    <xf numFmtId="4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2" fontId="9" fillId="0" borderId="0" xfId="0" applyNumberFormat="1" applyFont="1" applyProtection="1">
      <protection locked="0"/>
    </xf>
    <xf numFmtId="0" fontId="10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/>
    <xf numFmtId="4" fontId="9" fillId="0" borderId="0" xfId="0" applyNumberFormat="1" applyFont="1" applyProtection="1">
      <protection locked="0"/>
    </xf>
    <xf numFmtId="10" fontId="9" fillId="0" borderId="0" xfId="0" applyNumberFormat="1" applyFont="1" applyAlignment="1">
      <alignment vertical="center"/>
    </xf>
    <xf numFmtId="2" fontId="9" fillId="0" borderId="0" xfId="0" applyNumberFormat="1" applyFont="1"/>
    <xf numFmtId="0" fontId="16" fillId="0" borderId="0" xfId="0" applyFont="1" applyAlignment="1">
      <alignment horizontal="left"/>
    </xf>
    <xf numFmtId="0" fontId="8" fillId="0" borderId="10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8" fillId="0" borderId="12" xfId="0" applyFont="1" applyBorder="1"/>
    <xf numFmtId="0" fontId="20" fillId="4" borderId="3" xfId="0" applyFont="1" applyFill="1" applyBorder="1" applyAlignment="1">
      <alignment horizontal="left" vertical="center"/>
    </xf>
    <xf numFmtId="0" fontId="21" fillId="4" borderId="11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vertical="center"/>
    </xf>
    <xf numFmtId="4" fontId="21" fillId="4" borderId="11" xfId="0" applyNumberFormat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10" fontId="9" fillId="0" borderId="0" xfId="2" applyNumberFormat="1" applyFont="1" applyAlignment="1">
      <alignment vertical="center"/>
    </xf>
    <xf numFmtId="0" fontId="19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/>
    </xf>
    <xf numFmtId="0" fontId="18" fillId="0" borderId="0" xfId="4" applyFont="1" applyFill="1" applyAlignment="1" applyProtection="1">
      <alignment horizontal="center"/>
    </xf>
  </cellXfs>
  <cellStyles count="5">
    <cellStyle name="20% - Accent1" xfId="3" builtinId="30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F8F8-0282-4E2B-AB6A-09F020A20B9A}">
  <dimension ref="B1:L61"/>
  <sheetViews>
    <sheetView tabSelected="1" topLeftCell="A19" workbookViewId="0">
      <selection activeCell="I51" sqref="I51"/>
    </sheetView>
  </sheetViews>
  <sheetFormatPr defaultColWidth="10" defaultRowHeight="12.75" x14ac:dyDescent="0.2"/>
  <cols>
    <col min="1" max="1" width="10.28515625" style="26" customWidth="1"/>
    <col min="2" max="2" width="13.42578125" style="26" customWidth="1"/>
    <col min="3" max="3" width="3.85546875" style="26" customWidth="1"/>
    <col min="4" max="4" width="24" style="26" customWidth="1"/>
    <col min="5" max="5" width="10" style="26"/>
    <col min="6" max="6" width="11" style="26" customWidth="1"/>
    <col min="7" max="7" width="13.85546875" style="26" customWidth="1"/>
    <col min="8" max="8" width="15" style="26" customWidth="1"/>
    <col min="9" max="9" width="30.5703125" style="26" customWidth="1"/>
    <col min="10" max="10" width="5.28515625" style="26" customWidth="1"/>
    <col min="11" max="11" width="15.28515625" style="26" customWidth="1"/>
    <col min="12" max="12" width="33" style="28" customWidth="1"/>
    <col min="13" max="16384" width="10" style="26"/>
  </cols>
  <sheetData>
    <row r="1" spans="2:12" ht="13.5" thickBot="1" x14ac:dyDescent="0.25">
      <c r="C1" s="27"/>
      <c r="D1" s="27"/>
      <c r="E1" s="27"/>
      <c r="F1" s="27"/>
      <c r="G1" s="27"/>
      <c r="H1" s="27"/>
      <c r="I1" s="27"/>
      <c r="J1" s="27"/>
    </row>
    <row r="2" spans="2:12" ht="13.5" thickTop="1" x14ac:dyDescent="0.2">
      <c r="B2" s="29"/>
      <c r="K2" s="30"/>
    </row>
    <row r="3" spans="2:12" ht="18" customHeight="1" x14ac:dyDescent="0.2">
      <c r="B3" s="29"/>
      <c r="K3" s="30"/>
      <c r="L3" s="31"/>
    </row>
    <row r="4" spans="2:12" ht="21" x14ac:dyDescent="0.2">
      <c r="B4" s="29"/>
      <c r="D4" s="62" t="s">
        <v>92</v>
      </c>
      <c r="E4" s="62"/>
      <c r="H4" s="63" t="s">
        <v>93</v>
      </c>
      <c r="I4" s="63"/>
      <c r="K4" s="30"/>
      <c r="L4" s="32"/>
    </row>
    <row r="5" spans="2:12" x14ac:dyDescent="0.2">
      <c r="B5" s="29"/>
      <c r="F5" s="33"/>
      <c r="K5" s="30"/>
      <c r="L5" s="34"/>
    </row>
    <row r="6" spans="2:12" x14ac:dyDescent="0.2">
      <c r="B6" s="29"/>
      <c r="K6" s="30"/>
      <c r="L6" s="26"/>
    </row>
    <row r="7" spans="2:12" x14ac:dyDescent="0.2">
      <c r="B7" s="29"/>
      <c r="D7" s="56" t="s">
        <v>94</v>
      </c>
      <c r="E7" s="57" t="s">
        <v>95</v>
      </c>
      <c r="F7" s="57" t="s">
        <v>96</v>
      </c>
      <c r="G7" s="57" t="s">
        <v>97</v>
      </c>
      <c r="H7" s="57" t="s">
        <v>98</v>
      </c>
      <c r="I7" s="60" t="s">
        <v>48</v>
      </c>
      <c r="K7" s="30"/>
      <c r="L7" s="35"/>
    </row>
    <row r="8" spans="2:12" x14ac:dyDescent="0.2">
      <c r="B8" s="29"/>
      <c r="D8" s="36" t="s">
        <v>99</v>
      </c>
      <c r="E8" s="37">
        <f>E20</f>
        <v>1432500</v>
      </c>
      <c r="F8" s="37">
        <f>F20</f>
        <v>1318080</v>
      </c>
      <c r="G8" s="38">
        <f>IF(E8-F8&gt;0,E8-F8,"")</f>
        <v>114420</v>
      </c>
      <c r="H8" s="38" t="str">
        <f>IF(E8-F8&lt;0,E8-F8,"")</f>
        <v/>
      </c>
      <c r="K8" s="30"/>
    </row>
    <row r="9" spans="2:12" x14ac:dyDescent="0.2">
      <c r="B9" s="29"/>
      <c r="D9" s="36" t="s">
        <v>100</v>
      </c>
      <c r="E9" s="37">
        <f>IF(E31+E46+E56,E31+E46+E56,"")</f>
        <v>339760</v>
      </c>
      <c r="F9" s="37">
        <f>IF(F31+F46+F56,F31+F46+F68,"")</f>
        <v>314910</v>
      </c>
      <c r="G9" s="38">
        <f>IF(E9-F9&gt;0,E9-F9,"")</f>
        <v>24850</v>
      </c>
      <c r="H9" s="38" t="str">
        <f>IF(E9-F9&lt;0,E9-F9,"")</f>
        <v/>
      </c>
      <c r="K9" s="30"/>
    </row>
    <row r="10" spans="2:12" x14ac:dyDescent="0.2">
      <c r="B10" s="29"/>
      <c r="D10" s="32" t="s">
        <v>101</v>
      </c>
      <c r="E10" s="37">
        <f>IF(E8-E9,E8-E9,"")</f>
        <v>1092740</v>
      </c>
      <c r="F10" s="37">
        <f>IF(F8-F9,F8-F9,"")</f>
        <v>1003170</v>
      </c>
      <c r="G10" s="39">
        <f>IF(E10-F10&gt;0,E10-F10,"")</f>
        <v>89570</v>
      </c>
      <c r="H10" s="39" t="str">
        <f>IF(E10-F10&lt;0,E10-F10,"")</f>
        <v/>
      </c>
      <c r="K10" s="30"/>
    </row>
    <row r="11" spans="2:12" x14ac:dyDescent="0.2">
      <c r="B11" s="29"/>
      <c r="K11" s="30"/>
      <c r="L11" s="26"/>
    </row>
    <row r="12" spans="2:12" x14ac:dyDescent="0.2">
      <c r="B12" s="29"/>
      <c r="D12" s="58" t="s">
        <v>102</v>
      </c>
      <c r="E12" s="59" t="s">
        <v>95</v>
      </c>
      <c r="F12" s="57" t="s">
        <v>96</v>
      </c>
      <c r="G12" s="57" t="s">
        <v>97</v>
      </c>
      <c r="H12" s="57" t="s">
        <v>98</v>
      </c>
      <c r="I12" s="60" t="s">
        <v>48</v>
      </c>
      <c r="K12" s="30"/>
    </row>
    <row r="13" spans="2:12" x14ac:dyDescent="0.2">
      <c r="B13" s="29"/>
      <c r="D13" s="36" t="s">
        <v>103</v>
      </c>
      <c r="E13" s="40">
        <v>1400000</v>
      </c>
      <c r="F13" s="40">
        <v>1200000</v>
      </c>
      <c r="G13" s="37">
        <f t="shared" ref="G13:G20" si="0">IF(E13-F13&gt;0,E13-F13,"")</f>
        <v>200000</v>
      </c>
      <c r="H13" s="37" t="str">
        <f t="shared" ref="H13:H20" si="1">IF(E13-F13&lt;0,E13-F13,"")</f>
        <v/>
      </c>
      <c r="I13" s="41"/>
      <c r="K13" s="30"/>
    </row>
    <row r="14" spans="2:12" x14ac:dyDescent="0.2">
      <c r="B14" s="29"/>
      <c r="D14" s="36" t="s">
        <v>104</v>
      </c>
      <c r="E14" s="40">
        <v>5000</v>
      </c>
      <c r="F14" s="40">
        <v>4500</v>
      </c>
      <c r="G14" s="37">
        <f t="shared" si="0"/>
        <v>500</v>
      </c>
      <c r="H14" s="37" t="str">
        <f t="shared" si="1"/>
        <v/>
      </c>
      <c r="I14" s="41"/>
      <c r="K14" s="30"/>
    </row>
    <row r="15" spans="2:12" x14ac:dyDescent="0.2">
      <c r="B15" s="29"/>
      <c r="D15" s="36" t="s">
        <v>105</v>
      </c>
      <c r="E15" s="40">
        <v>1000</v>
      </c>
      <c r="F15" s="40">
        <v>980</v>
      </c>
      <c r="G15" s="37">
        <f t="shared" si="0"/>
        <v>20</v>
      </c>
      <c r="H15" s="37" t="str">
        <f t="shared" si="1"/>
        <v/>
      </c>
      <c r="I15" s="41"/>
      <c r="K15" s="30"/>
    </row>
    <row r="16" spans="2:12" x14ac:dyDescent="0.2">
      <c r="B16" s="29"/>
      <c r="D16" s="36" t="s">
        <v>106</v>
      </c>
      <c r="E16" s="40">
        <v>10000</v>
      </c>
      <c r="F16" s="40">
        <v>98000</v>
      </c>
      <c r="G16" s="37" t="str">
        <f t="shared" si="0"/>
        <v/>
      </c>
      <c r="H16" s="37">
        <f t="shared" si="1"/>
        <v>-88000</v>
      </c>
      <c r="I16" s="41"/>
      <c r="K16" s="30"/>
    </row>
    <row r="17" spans="2:11" x14ac:dyDescent="0.2">
      <c r="B17" s="29"/>
      <c r="D17" s="36" t="s">
        <v>107</v>
      </c>
      <c r="E17" s="40">
        <v>9000</v>
      </c>
      <c r="F17" s="40">
        <v>8000</v>
      </c>
      <c r="G17" s="37">
        <f t="shared" si="0"/>
        <v>1000</v>
      </c>
      <c r="H17" s="37" t="str">
        <f t="shared" si="1"/>
        <v/>
      </c>
      <c r="I17" s="41"/>
      <c r="K17" s="30"/>
    </row>
    <row r="18" spans="2:11" x14ac:dyDescent="0.2">
      <c r="B18" s="29"/>
      <c r="D18" s="36" t="s">
        <v>108</v>
      </c>
      <c r="E18" s="40">
        <v>2500</v>
      </c>
      <c r="F18" s="40">
        <v>2600</v>
      </c>
      <c r="G18" s="37" t="str">
        <f t="shared" si="0"/>
        <v/>
      </c>
      <c r="H18" s="37">
        <f t="shared" si="1"/>
        <v>-100</v>
      </c>
      <c r="I18" s="41"/>
      <c r="K18" s="30"/>
    </row>
    <row r="19" spans="2:11" x14ac:dyDescent="0.2">
      <c r="B19" s="29"/>
      <c r="D19" s="36" t="s">
        <v>109</v>
      </c>
      <c r="E19" s="40">
        <v>5000</v>
      </c>
      <c r="F19" s="40">
        <v>4000</v>
      </c>
      <c r="G19" s="37">
        <f t="shared" si="0"/>
        <v>1000</v>
      </c>
      <c r="H19" s="37" t="str">
        <f t="shared" si="1"/>
        <v/>
      </c>
      <c r="I19" s="42"/>
      <c r="K19" s="30"/>
    </row>
    <row r="20" spans="2:11" x14ac:dyDescent="0.2">
      <c r="B20" s="29"/>
      <c r="D20" s="43" t="s">
        <v>110</v>
      </c>
      <c r="E20" s="44">
        <f>IF(SUM(E13:E19),SUM(E13:E19),"")</f>
        <v>1432500</v>
      </c>
      <c r="F20" s="44">
        <f>IF(SUM(F13:F19),SUM(F13:F19),"")</f>
        <v>1318080</v>
      </c>
      <c r="G20" s="45">
        <f t="shared" si="0"/>
        <v>114420</v>
      </c>
      <c r="H20" s="46" t="str">
        <f t="shared" si="1"/>
        <v/>
      </c>
      <c r="I20" s="47"/>
      <c r="K20" s="30"/>
    </row>
    <row r="21" spans="2:11" x14ac:dyDescent="0.2">
      <c r="B21" s="29"/>
      <c r="K21" s="30"/>
    </row>
    <row r="22" spans="2:11" x14ac:dyDescent="0.2">
      <c r="B22" s="29"/>
      <c r="D22" s="58" t="s">
        <v>111</v>
      </c>
      <c r="E22" s="59" t="s">
        <v>95</v>
      </c>
      <c r="F22" s="57" t="s">
        <v>96</v>
      </c>
      <c r="G22" s="57" t="s">
        <v>97</v>
      </c>
      <c r="H22" s="57" t="s">
        <v>98</v>
      </c>
      <c r="I22" s="60" t="s">
        <v>48</v>
      </c>
      <c r="K22" s="30"/>
    </row>
    <row r="23" spans="2:11" ht="15.95" customHeight="1" x14ac:dyDescent="0.2">
      <c r="B23" s="29"/>
      <c r="D23" s="48" t="s">
        <v>112</v>
      </c>
      <c r="E23" s="37"/>
      <c r="F23" s="37"/>
      <c r="G23" s="37"/>
      <c r="H23" s="37" t="str">
        <f t="shared" ref="H23:H31" si="2">IF(E23-F23&lt;0,E23-F23,"")</f>
        <v/>
      </c>
      <c r="I23" s="28"/>
      <c r="K23" s="30"/>
    </row>
    <row r="24" spans="2:11" x14ac:dyDescent="0.2">
      <c r="B24" s="29"/>
      <c r="D24" s="36" t="s">
        <v>113</v>
      </c>
      <c r="E24" s="49">
        <v>246000</v>
      </c>
      <c r="F24" s="49">
        <v>248000</v>
      </c>
      <c r="G24" s="37" t="str">
        <f t="shared" ref="G24:G31" si="3">IF(E24-F24&gt;0,E24-F24,"")</f>
        <v/>
      </c>
      <c r="H24" s="37">
        <f t="shared" si="2"/>
        <v>-2000</v>
      </c>
      <c r="I24" s="41"/>
      <c r="K24" s="30"/>
    </row>
    <row r="25" spans="2:11" x14ac:dyDescent="0.2">
      <c r="B25" s="29"/>
      <c r="D25" s="36" t="s">
        <v>106</v>
      </c>
      <c r="E25" s="49">
        <v>10000</v>
      </c>
      <c r="F25" s="49">
        <v>12000</v>
      </c>
      <c r="G25" s="37" t="str">
        <f t="shared" si="3"/>
        <v/>
      </c>
      <c r="H25" s="37">
        <f t="shared" si="2"/>
        <v>-2000</v>
      </c>
      <c r="I25" s="41"/>
      <c r="K25" s="30"/>
    </row>
    <row r="26" spans="2:11" x14ac:dyDescent="0.2">
      <c r="B26" s="29"/>
      <c r="D26" s="36" t="s">
        <v>114</v>
      </c>
      <c r="E26" s="49">
        <v>6000</v>
      </c>
      <c r="F26" s="49">
        <v>8000</v>
      </c>
      <c r="G26" s="37" t="str">
        <f t="shared" si="3"/>
        <v/>
      </c>
      <c r="H26" s="37">
        <f t="shared" si="2"/>
        <v>-2000</v>
      </c>
      <c r="I26" s="41"/>
      <c r="K26" s="30"/>
    </row>
    <row r="27" spans="2:11" x14ac:dyDescent="0.2">
      <c r="B27" s="29"/>
      <c r="D27" s="36" t="s">
        <v>115</v>
      </c>
      <c r="E27" s="49">
        <v>0</v>
      </c>
      <c r="F27" s="49">
        <v>0</v>
      </c>
      <c r="G27" s="37" t="str">
        <f t="shared" si="3"/>
        <v/>
      </c>
      <c r="H27" s="37" t="str">
        <f t="shared" si="2"/>
        <v/>
      </c>
      <c r="I27" s="41"/>
      <c r="K27" s="30"/>
    </row>
    <row r="28" spans="2:11" x14ac:dyDescent="0.2">
      <c r="B28" s="29"/>
      <c r="D28" s="36" t="s">
        <v>116</v>
      </c>
      <c r="E28" s="49">
        <v>0</v>
      </c>
      <c r="F28" s="49">
        <v>0</v>
      </c>
      <c r="G28" s="37" t="str">
        <f t="shared" si="3"/>
        <v/>
      </c>
      <c r="H28" s="37" t="str">
        <f t="shared" si="2"/>
        <v/>
      </c>
      <c r="I28" s="41"/>
      <c r="K28" s="30"/>
    </row>
    <row r="29" spans="2:11" x14ac:dyDescent="0.2">
      <c r="B29" s="29"/>
      <c r="D29" s="36" t="s">
        <v>117</v>
      </c>
      <c r="E29" s="49">
        <v>4600</v>
      </c>
      <c r="F29" s="49">
        <v>5600</v>
      </c>
      <c r="G29" s="37" t="str">
        <f t="shared" si="3"/>
        <v/>
      </c>
      <c r="H29" s="37">
        <f t="shared" si="2"/>
        <v>-1000</v>
      </c>
      <c r="I29" s="41"/>
      <c r="K29" s="30"/>
    </row>
    <row r="30" spans="2:11" x14ac:dyDescent="0.2">
      <c r="B30" s="29"/>
      <c r="D30" s="36" t="s">
        <v>109</v>
      </c>
      <c r="E30" s="49">
        <v>1000</v>
      </c>
      <c r="F30" s="49">
        <v>1200</v>
      </c>
      <c r="G30" s="37" t="str">
        <f t="shared" si="3"/>
        <v/>
      </c>
      <c r="H30" s="37">
        <f t="shared" si="2"/>
        <v>-200</v>
      </c>
      <c r="I30" s="42"/>
      <c r="K30" s="30"/>
    </row>
    <row r="31" spans="2:11" x14ac:dyDescent="0.2">
      <c r="B31" s="29"/>
      <c r="D31" s="32" t="s">
        <v>118</v>
      </c>
      <c r="E31" s="46">
        <f>IF(SUM(E24:E30),SUM(E24:E30),"")</f>
        <v>267600</v>
      </c>
      <c r="F31" s="46">
        <f>IF(SUM(F24:F30),SUM(F24:F30),"")</f>
        <v>274800</v>
      </c>
      <c r="G31" s="45" t="str">
        <f t="shared" si="3"/>
        <v/>
      </c>
      <c r="H31" s="37">
        <f t="shared" si="2"/>
        <v>-7200</v>
      </c>
      <c r="I31" s="47"/>
      <c r="K31" s="30"/>
    </row>
    <row r="32" spans="2:11" x14ac:dyDescent="0.2">
      <c r="B32" s="29"/>
      <c r="D32" s="32" t="s">
        <v>119</v>
      </c>
      <c r="E32" s="50">
        <f>IF(E9,E31/E9,"")</f>
        <v>0.78761478690840592</v>
      </c>
      <c r="F32" s="50">
        <f>IF(F9,F31/F9,"")</f>
        <v>0.87263027531675719</v>
      </c>
      <c r="G32" s="50"/>
      <c r="H32" s="50"/>
      <c r="I32" s="47"/>
      <c r="K32" s="30"/>
    </row>
    <row r="33" spans="2:11" ht="15.95" customHeight="1" x14ac:dyDescent="0.2">
      <c r="B33" s="29"/>
      <c r="D33" s="48" t="s">
        <v>120</v>
      </c>
      <c r="E33" s="51"/>
      <c r="F33" s="51"/>
      <c r="G33" s="51"/>
      <c r="H33" s="28"/>
      <c r="I33" s="28"/>
      <c r="K33" s="30"/>
    </row>
    <row r="34" spans="2:11" x14ac:dyDescent="0.2">
      <c r="B34" s="29"/>
      <c r="D34" s="36" t="s">
        <v>113</v>
      </c>
      <c r="E34" s="49">
        <v>12000</v>
      </c>
      <c r="F34" s="49">
        <v>10000</v>
      </c>
      <c r="G34" s="37">
        <f t="shared" ref="G34:G46" si="4">IF(E34-F34&gt;0,E34-F34,"")</f>
        <v>2000</v>
      </c>
      <c r="H34" s="37" t="str">
        <f t="shared" ref="H34:H46" si="5">IF(E34-F34&lt;0,E34-F34,"")</f>
        <v/>
      </c>
      <c r="I34" s="41"/>
      <c r="K34" s="30"/>
    </row>
    <row r="35" spans="2:11" x14ac:dyDescent="0.2">
      <c r="B35" s="29"/>
      <c r="D35" s="36" t="s">
        <v>121</v>
      </c>
      <c r="E35" s="49">
        <v>5000</v>
      </c>
      <c r="F35" s="49">
        <v>6000</v>
      </c>
      <c r="G35" s="37" t="str">
        <f t="shared" si="4"/>
        <v/>
      </c>
      <c r="H35" s="37">
        <f t="shared" si="5"/>
        <v>-1000</v>
      </c>
      <c r="I35" s="41"/>
      <c r="K35" s="30"/>
    </row>
    <row r="36" spans="2:11" x14ac:dyDescent="0.2">
      <c r="B36" s="29"/>
      <c r="D36" s="36" t="s">
        <v>122</v>
      </c>
      <c r="E36" s="49">
        <v>500</v>
      </c>
      <c r="F36" s="49">
        <v>500</v>
      </c>
      <c r="G36" s="37" t="str">
        <f t="shared" si="4"/>
        <v/>
      </c>
      <c r="H36" s="37" t="str">
        <f t="shared" si="5"/>
        <v/>
      </c>
      <c r="I36" s="41"/>
      <c r="K36" s="30"/>
    </row>
    <row r="37" spans="2:11" x14ac:dyDescent="0.2">
      <c r="B37" s="29"/>
      <c r="D37" s="36" t="s">
        <v>123</v>
      </c>
      <c r="E37" s="49">
        <v>14000</v>
      </c>
      <c r="F37" s="49">
        <v>14000</v>
      </c>
      <c r="G37" s="37" t="str">
        <f t="shared" si="4"/>
        <v/>
      </c>
      <c r="H37" s="37" t="str">
        <f t="shared" si="5"/>
        <v/>
      </c>
      <c r="I37" s="41"/>
      <c r="K37" s="30"/>
    </row>
    <row r="38" spans="2:11" x14ac:dyDescent="0.2">
      <c r="B38" s="29"/>
      <c r="D38" s="36" t="s">
        <v>124</v>
      </c>
      <c r="E38" s="49">
        <v>6000</v>
      </c>
      <c r="F38" s="49">
        <v>5000</v>
      </c>
      <c r="G38" s="37">
        <f t="shared" si="4"/>
        <v>1000</v>
      </c>
      <c r="H38" s="37" t="str">
        <f t="shared" si="5"/>
        <v/>
      </c>
      <c r="I38" s="41"/>
      <c r="K38" s="30"/>
    </row>
    <row r="39" spans="2:11" x14ac:dyDescent="0.2">
      <c r="B39" s="29"/>
      <c r="D39" s="36" t="s">
        <v>125</v>
      </c>
      <c r="E39" s="49">
        <v>4000</v>
      </c>
      <c r="F39" s="49">
        <v>4100</v>
      </c>
      <c r="G39" s="37" t="str">
        <f t="shared" si="4"/>
        <v/>
      </c>
      <c r="H39" s="37">
        <f t="shared" si="5"/>
        <v>-100</v>
      </c>
      <c r="I39" s="41"/>
      <c r="K39" s="30"/>
    </row>
    <row r="40" spans="2:11" x14ac:dyDescent="0.2">
      <c r="B40" s="29"/>
      <c r="D40" s="36" t="s">
        <v>126</v>
      </c>
      <c r="E40" s="49">
        <v>200</v>
      </c>
      <c r="F40" s="49">
        <v>190</v>
      </c>
      <c r="G40" s="37">
        <f t="shared" si="4"/>
        <v>10</v>
      </c>
      <c r="H40" s="37" t="str">
        <f t="shared" si="5"/>
        <v/>
      </c>
      <c r="I40" s="41"/>
      <c r="K40" s="30"/>
    </row>
    <row r="41" spans="2:11" x14ac:dyDescent="0.2">
      <c r="B41" s="29"/>
      <c r="D41" s="36" t="s">
        <v>127</v>
      </c>
      <c r="E41" s="49">
        <v>300</v>
      </c>
      <c r="F41" s="49">
        <v>320</v>
      </c>
      <c r="G41" s="37" t="str">
        <f t="shared" si="4"/>
        <v/>
      </c>
      <c r="H41" s="37">
        <f t="shared" si="5"/>
        <v>-20</v>
      </c>
      <c r="I41" s="41"/>
      <c r="K41" s="30"/>
    </row>
    <row r="42" spans="2:11" x14ac:dyDescent="0.2">
      <c r="B42" s="29"/>
      <c r="D42" s="36" t="s">
        <v>128</v>
      </c>
      <c r="E42" s="49">
        <v>0</v>
      </c>
      <c r="F42" s="49">
        <v>0</v>
      </c>
      <c r="G42" s="37" t="str">
        <f t="shared" si="4"/>
        <v/>
      </c>
      <c r="H42" s="37" t="str">
        <f t="shared" si="5"/>
        <v/>
      </c>
      <c r="I42" s="41"/>
      <c r="K42" s="30"/>
    </row>
    <row r="43" spans="2:11" x14ac:dyDescent="0.2">
      <c r="B43" s="29"/>
      <c r="D43" s="36" t="s">
        <v>129</v>
      </c>
      <c r="E43" s="49">
        <v>0</v>
      </c>
      <c r="F43" s="49">
        <v>0</v>
      </c>
      <c r="G43" s="37" t="str">
        <f t="shared" si="4"/>
        <v/>
      </c>
      <c r="H43" s="37" t="str">
        <f t="shared" si="5"/>
        <v/>
      </c>
      <c r="I43" s="41"/>
      <c r="K43" s="30"/>
    </row>
    <row r="44" spans="2:11" x14ac:dyDescent="0.2">
      <c r="B44" s="29"/>
      <c r="D44" s="36" t="s">
        <v>130</v>
      </c>
      <c r="E44" s="49">
        <v>0</v>
      </c>
      <c r="F44" s="49">
        <v>0</v>
      </c>
      <c r="G44" s="37" t="str">
        <f t="shared" si="4"/>
        <v/>
      </c>
      <c r="H44" s="37" t="str">
        <f t="shared" si="5"/>
        <v/>
      </c>
      <c r="I44" s="41"/>
      <c r="K44" s="30"/>
    </row>
    <row r="45" spans="2:11" x14ac:dyDescent="0.2">
      <c r="B45" s="29"/>
      <c r="D45" s="36" t="s">
        <v>109</v>
      </c>
      <c r="E45" s="49">
        <v>0</v>
      </c>
      <c r="F45" s="49">
        <v>0</v>
      </c>
      <c r="G45" s="37" t="str">
        <f t="shared" si="4"/>
        <v/>
      </c>
      <c r="H45" s="37" t="str">
        <f t="shared" si="5"/>
        <v/>
      </c>
      <c r="I45" s="41"/>
      <c r="K45" s="30"/>
    </row>
    <row r="46" spans="2:11" x14ac:dyDescent="0.2">
      <c r="B46" s="29"/>
      <c r="D46" s="32" t="s">
        <v>131</v>
      </c>
      <c r="E46" s="46">
        <f>IF(SUM(E34:E45),SUM(E34:E45),"")</f>
        <v>42000</v>
      </c>
      <c r="F46" s="46">
        <f>IF(SUM(F34:F45),SUM(F34:F45),"")</f>
        <v>40110</v>
      </c>
      <c r="G46" s="37">
        <f t="shared" si="4"/>
        <v>1890</v>
      </c>
      <c r="H46" s="37" t="str">
        <f t="shared" si="5"/>
        <v/>
      </c>
      <c r="I46" s="47"/>
      <c r="K46" s="30"/>
    </row>
    <row r="47" spans="2:11" x14ac:dyDescent="0.2">
      <c r="B47" s="29"/>
      <c r="D47" s="32" t="s">
        <v>119</v>
      </c>
      <c r="E47" s="50">
        <f>IF(E9,E46/E9,"")</f>
        <v>0.12361667059100541</v>
      </c>
      <c r="F47" s="50">
        <f>IF(F9,F46/F9,"")</f>
        <v>0.12736972468324284</v>
      </c>
      <c r="G47" s="50"/>
      <c r="H47" s="50"/>
      <c r="I47" s="47"/>
      <c r="K47" s="30"/>
    </row>
    <row r="48" spans="2:11" ht="15.95" customHeight="1" x14ac:dyDescent="0.2">
      <c r="B48" s="29"/>
      <c r="D48" s="52" t="s">
        <v>132</v>
      </c>
      <c r="E48" s="37"/>
      <c r="F48" s="37"/>
      <c r="G48" s="37"/>
      <c r="H48" s="37"/>
      <c r="I48" s="28"/>
      <c r="K48" s="30"/>
    </row>
    <row r="49" spans="2:11" x14ac:dyDescent="0.2">
      <c r="B49" s="29"/>
      <c r="D49" s="36" t="s">
        <v>133</v>
      </c>
      <c r="E49" s="49">
        <v>1200</v>
      </c>
      <c r="F49" s="49">
        <v>1500</v>
      </c>
      <c r="G49" s="37" t="str">
        <f t="shared" ref="G49:G56" si="6">IF(E49-F49&gt;0,E49-F49,"")</f>
        <v/>
      </c>
      <c r="H49" s="37">
        <f t="shared" ref="H49:H56" si="7">IF(E49-F49&lt;0,E49-F49,"")</f>
        <v>-300</v>
      </c>
      <c r="I49" s="49"/>
      <c r="K49" s="30"/>
    </row>
    <row r="50" spans="2:11" x14ac:dyDescent="0.2">
      <c r="B50" s="29"/>
      <c r="D50" s="36" t="s">
        <v>134</v>
      </c>
      <c r="E50" s="49">
        <v>5000</v>
      </c>
      <c r="F50" s="49">
        <v>6000</v>
      </c>
      <c r="G50" s="37" t="str">
        <f t="shared" si="6"/>
        <v/>
      </c>
      <c r="H50" s="37">
        <f t="shared" si="7"/>
        <v>-1000</v>
      </c>
      <c r="I50" s="49"/>
      <c r="K50" s="30"/>
    </row>
    <row r="51" spans="2:11" x14ac:dyDescent="0.2">
      <c r="B51" s="29"/>
      <c r="D51" s="36" t="s">
        <v>135</v>
      </c>
      <c r="E51" s="49">
        <v>15000</v>
      </c>
      <c r="F51" s="49">
        <v>15789</v>
      </c>
      <c r="G51" s="37" t="str">
        <f t="shared" si="6"/>
        <v/>
      </c>
      <c r="H51" s="37">
        <f t="shared" si="7"/>
        <v>-789</v>
      </c>
      <c r="I51" s="49"/>
      <c r="K51" s="30"/>
    </row>
    <row r="52" spans="2:11" x14ac:dyDescent="0.2">
      <c r="B52" s="29"/>
      <c r="D52" s="36" t="s">
        <v>136</v>
      </c>
      <c r="E52" s="49">
        <v>5000</v>
      </c>
      <c r="F52" s="49">
        <v>4800</v>
      </c>
      <c r="G52" s="37">
        <f t="shared" si="6"/>
        <v>200</v>
      </c>
      <c r="H52" s="37" t="str">
        <f t="shared" si="7"/>
        <v/>
      </c>
      <c r="I52" s="49"/>
      <c r="K52" s="30"/>
    </row>
    <row r="53" spans="2:11" x14ac:dyDescent="0.2">
      <c r="B53" s="29"/>
      <c r="D53" s="36" t="s">
        <v>137</v>
      </c>
      <c r="E53" s="49">
        <v>3400</v>
      </c>
      <c r="F53" s="49">
        <v>3000</v>
      </c>
      <c r="G53" s="37">
        <f t="shared" si="6"/>
        <v>400</v>
      </c>
      <c r="H53" s="37" t="str">
        <f t="shared" si="7"/>
        <v/>
      </c>
      <c r="I53" s="49"/>
      <c r="K53" s="30"/>
    </row>
    <row r="54" spans="2:11" x14ac:dyDescent="0.2">
      <c r="B54" s="29"/>
      <c r="D54" s="36" t="s">
        <v>138</v>
      </c>
      <c r="E54" s="49">
        <v>560</v>
      </c>
      <c r="F54" s="49">
        <v>600</v>
      </c>
      <c r="G54" s="37" t="str">
        <f t="shared" si="6"/>
        <v/>
      </c>
      <c r="H54" s="37">
        <f t="shared" si="7"/>
        <v>-40</v>
      </c>
      <c r="I54" s="49"/>
      <c r="K54" s="30"/>
    </row>
    <row r="55" spans="2:11" x14ac:dyDescent="0.2">
      <c r="B55" s="29"/>
      <c r="D55" s="36" t="s">
        <v>109</v>
      </c>
      <c r="E55" s="49">
        <v>0</v>
      </c>
      <c r="F55" s="49">
        <v>0</v>
      </c>
      <c r="G55" s="37" t="str">
        <f t="shared" si="6"/>
        <v/>
      </c>
      <c r="H55" s="37" t="str">
        <f t="shared" si="7"/>
        <v/>
      </c>
      <c r="I55" s="49"/>
      <c r="K55" s="30"/>
    </row>
    <row r="56" spans="2:11" x14ac:dyDescent="0.2">
      <c r="B56" s="29"/>
      <c r="D56" s="32" t="s">
        <v>139</v>
      </c>
      <c r="E56" s="46">
        <f>IF(SUM(E49:E55),SUM(E49:E55),"")</f>
        <v>30160</v>
      </c>
      <c r="F56" s="46">
        <f>IF(SUM(F49:F55),SUM(F49:F55),"")</f>
        <v>31689</v>
      </c>
      <c r="G56" s="37" t="str">
        <f t="shared" si="6"/>
        <v/>
      </c>
      <c r="H56" s="37">
        <f t="shared" si="7"/>
        <v>-1529</v>
      </c>
      <c r="I56" s="46"/>
      <c r="K56" s="30"/>
    </row>
    <row r="57" spans="2:11" x14ac:dyDescent="0.2">
      <c r="B57" s="29"/>
      <c r="D57" s="32" t="s">
        <v>119</v>
      </c>
      <c r="E57" s="61">
        <f>IF(E9,E56/E9,"")</f>
        <v>8.8768542500588646E-2</v>
      </c>
      <c r="F57" s="61">
        <f>IF(E9,F56/F9,"")</f>
        <v>0.10062875107173479</v>
      </c>
      <c r="G57" s="46"/>
      <c r="H57" s="46"/>
      <c r="I57" s="46"/>
      <c r="K57" s="30"/>
    </row>
    <row r="58" spans="2:11" x14ac:dyDescent="0.2">
      <c r="B58" s="29"/>
      <c r="K58" s="30"/>
    </row>
    <row r="59" spans="2:11" x14ac:dyDescent="0.2">
      <c r="B59" s="29"/>
      <c r="C59" s="53"/>
      <c r="D59" s="64"/>
      <c r="E59" s="64"/>
      <c r="F59" s="64"/>
      <c r="G59" s="64"/>
      <c r="H59" s="64"/>
      <c r="I59" s="64"/>
      <c r="J59" s="54"/>
      <c r="K59" s="30"/>
    </row>
    <row r="60" spans="2:11" ht="13.5" thickBot="1" x14ac:dyDescent="0.25">
      <c r="B60" s="29"/>
      <c r="K60" s="30"/>
    </row>
    <row r="61" spans="2:11" ht="13.5" thickTop="1" x14ac:dyDescent="0.2">
      <c r="C61" s="55"/>
      <c r="D61" s="55"/>
      <c r="E61" s="55"/>
      <c r="F61" s="55"/>
      <c r="G61" s="55"/>
      <c r="H61" s="55"/>
      <c r="I61" s="55"/>
      <c r="J61" s="55"/>
    </row>
  </sheetData>
  <mergeCells count="3">
    <mergeCell ref="D4:E4"/>
    <mergeCell ref="H4:I4"/>
    <mergeCell ref="D59:I5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43B9E-BB01-4B32-BC76-175B48CA8219}">
  <dimension ref="A1:E48"/>
  <sheetViews>
    <sheetView workbookViewId="0">
      <selection activeCell="C47" sqref="C47"/>
    </sheetView>
  </sheetViews>
  <sheetFormatPr defaultRowHeight="15" x14ac:dyDescent="0.25"/>
  <cols>
    <col min="1" max="1" width="49" bestFit="1" customWidth="1"/>
    <col min="2" max="2" width="3.85546875" customWidth="1"/>
    <col min="3" max="3" width="13" customWidth="1"/>
    <col min="4" max="4" width="3.85546875" customWidth="1"/>
    <col min="5" max="5" width="55.5703125" customWidth="1"/>
    <col min="257" max="257" width="49" bestFit="1" customWidth="1"/>
    <col min="258" max="258" width="3.85546875" customWidth="1"/>
    <col min="259" max="259" width="13" customWidth="1"/>
    <col min="260" max="260" width="3.85546875" customWidth="1"/>
    <col min="261" max="261" width="55.5703125" customWidth="1"/>
    <col min="513" max="513" width="49" bestFit="1" customWidth="1"/>
    <col min="514" max="514" width="3.85546875" customWidth="1"/>
    <col min="515" max="515" width="13" customWidth="1"/>
    <col min="516" max="516" width="3.85546875" customWidth="1"/>
    <col min="517" max="517" width="55.5703125" customWidth="1"/>
    <col min="769" max="769" width="49" bestFit="1" customWidth="1"/>
    <col min="770" max="770" width="3.85546875" customWidth="1"/>
    <col min="771" max="771" width="13" customWidth="1"/>
    <col min="772" max="772" width="3.85546875" customWidth="1"/>
    <col min="773" max="773" width="55.5703125" customWidth="1"/>
    <col min="1025" max="1025" width="49" bestFit="1" customWidth="1"/>
    <col min="1026" max="1026" width="3.85546875" customWidth="1"/>
    <col min="1027" max="1027" width="13" customWidth="1"/>
    <col min="1028" max="1028" width="3.85546875" customWidth="1"/>
    <col min="1029" max="1029" width="55.5703125" customWidth="1"/>
    <col min="1281" max="1281" width="49" bestFit="1" customWidth="1"/>
    <col min="1282" max="1282" width="3.85546875" customWidth="1"/>
    <col min="1283" max="1283" width="13" customWidth="1"/>
    <col min="1284" max="1284" width="3.85546875" customWidth="1"/>
    <col min="1285" max="1285" width="55.5703125" customWidth="1"/>
    <col min="1537" max="1537" width="49" bestFit="1" customWidth="1"/>
    <col min="1538" max="1538" width="3.85546875" customWidth="1"/>
    <col min="1539" max="1539" width="13" customWidth="1"/>
    <col min="1540" max="1540" width="3.85546875" customWidth="1"/>
    <col min="1541" max="1541" width="55.5703125" customWidth="1"/>
    <col min="1793" max="1793" width="49" bestFit="1" customWidth="1"/>
    <col min="1794" max="1794" width="3.85546875" customWidth="1"/>
    <col min="1795" max="1795" width="13" customWidth="1"/>
    <col min="1796" max="1796" width="3.85546875" customWidth="1"/>
    <col min="1797" max="1797" width="55.5703125" customWidth="1"/>
    <col min="2049" max="2049" width="49" bestFit="1" customWidth="1"/>
    <col min="2050" max="2050" width="3.85546875" customWidth="1"/>
    <col min="2051" max="2051" width="13" customWidth="1"/>
    <col min="2052" max="2052" width="3.85546875" customWidth="1"/>
    <col min="2053" max="2053" width="55.5703125" customWidth="1"/>
    <col min="2305" max="2305" width="49" bestFit="1" customWidth="1"/>
    <col min="2306" max="2306" width="3.85546875" customWidth="1"/>
    <col min="2307" max="2307" width="13" customWidth="1"/>
    <col min="2308" max="2308" width="3.85546875" customWidth="1"/>
    <col min="2309" max="2309" width="55.5703125" customWidth="1"/>
    <col min="2561" max="2561" width="49" bestFit="1" customWidth="1"/>
    <col min="2562" max="2562" width="3.85546875" customWidth="1"/>
    <col min="2563" max="2563" width="13" customWidth="1"/>
    <col min="2564" max="2564" width="3.85546875" customWidth="1"/>
    <col min="2565" max="2565" width="55.5703125" customWidth="1"/>
    <col min="2817" max="2817" width="49" bestFit="1" customWidth="1"/>
    <col min="2818" max="2818" width="3.85546875" customWidth="1"/>
    <col min="2819" max="2819" width="13" customWidth="1"/>
    <col min="2820" max="2820" width="3.85546875" customWidth="1"/>
    <col min="2821" max="2821" width="55.5703125" customWidth="1"/>
    <col min="3073" max="3073" width="49" bestFit="1" customWidth="1"/>
    <col min="3074" max="3074" width="3.85546875" customWidth="1"/>
    <col min="3075" max="3075" width="13" customWidth="1"/>
    <col min="3076" max="3076" width="3.85546875" customWidth="1"/>
    <col min="3077" max="3077" width="55.5703125" customWidth="1"/>
    <col min="3329" max="3329" width="49" bestFit="1" customWidth="1"/>
    <col min="3330" max="3330" width="3.85546875" customWidth="1"/>
    <col min="3331" max="3331" width="13" customWidth="1"/>
    <col min="3332" max="3332" width="3.85546875" customWidth="1"/>
    <col min="3333" max="3333" width="55.5703125" customWidth="1"/>
    <col min="3585" max="3585" width="49" bestFit="1" customWidth="1"/>
    <col min="3586" max="3586" width="3.85546875" customWidth="1"/>
    <col min="3587" max="3587" width="13" customWidth="1"/>
    <col min="3588" max="3588" width="3.85546875" customWidth="1"/>
    <col min="3589" max="3589" width="55.5703125" customWidth="1"/>
    <col min="3841" max="3841" width="49" bestFit="1" customWidth="1"/>
    <col min="3842" max="3842" width="3.85546875" customWidth="1"/>
    <col min="3843" max="3843" width="13" customWidth="1"/>
    <col min="3844" max="3844" width="3.85546875" customWidth="1"/>
    <col min="3845" max="3845" width="55.5703125" customWidth="1"/>
    <col min="4097" max="4097" width="49" bestFit="1" customWidth="1"/>
    <col min="4098" max="4098" width="3.85546875" customWidth="1"/>
    <col min="4099" max="4099" width="13" customWidth="1"/>
    <col min="4100" max="4100" width="3.85546875" customWidth="1"/>
    <col min="4101" max="4101" width="55.5703125" customWidth="1"/>
    <col min="4353" max="4353" width="49" bestFit="1" customWidth="1"/>
    <col min="4354" max="4354" width="3.85546875" customWidth="1"/>
    <col min="4355" max="4355" width="13" customWidth="1"/>
    <col min="4356" max="4356" width="3.85546875" customWidth="1"/>
    <col min="4357" max="4357" width="55.5703125" customWidth="1"/>
    <col min="4609" max="4609" width="49" bestFit="1" customWidth="1"/>
    <col min="4610" max="4610" width="3.85546875" customWidth="1"/>
    <col min="4611" max="4611" width="13" customWidth="1"/>
    <col min="4612" max="4612" width="3.85546875" customWidth="1"/>
    <col min="4613" max="4613" width="55.5703125" customWidth="1"/>
    <col min="4865" max="4865" width="49" bestFit="1" customWidth="1"/>
    <col min="4866" max="4866" width="3.85546875" customWidth="1"/>
    <col min="4867" max="4867" width="13" customWidth="1"/>
    <col min="4868" max="4868" width="3.85546875" customWidth="1"/>
    <col min="4869" max="4869" width="55.5703125" customWidth="1"/>
    <col min="5121" max="5121" width="49" bestFit="1" customWidth="1"/>
    <col min="5122" max="5122" width="3.85546875" customWidth="1"/>
    <col min="5123" max="5123" width="13" customWidth="1"/>
    <col min="5124" max="5124" width="3.85546875" customWidth="1"/>
    <col min="5125" max="5125" width="55.5703125" customWidth="1"/>
    <col min="5377" max="5377" width="49" bestFit="1" customWidth="1"/>
    <col min="5378" max="5378" width="3.85546875" customWidth="1"/>
    <col min="5379" max="5379" width="13" customWidth="1"/>
    <col min="5380" max="5380" width="3.85546875" customWidth="1"/>
    <col min="5381" max="5381" width="55.5703125" customWidth="1"/>
    <col min="5633" max="5633" width="49" bestFit="1" customWidth="1"/>
    <col min="5634" max="5634" width="3.85546875" customWidth="1"/>
    <col min="5635" max="5635" width="13" customWidth="1"/>
    <col min="5636" max="5636" width="3.85546875" customWidth="1"/>
    <col min="5637" max="5637" width="55.5703125" customWidth="1"/>
    <col min="5889" max="5889" width="49" bestFit="1" customWidth="1"/>
    <col min="5890" max="5890" width="3.85546875" customWidth="1"/>
    <col min="5891" max="5891" width="13" customWidth="1"/>
    <col min="5892" max="5892" width="3.85546875" customWidth="1"/>
    <col min="5893" max="5893" width="55.5703125" customWidth="1"/>
    <col min="6145" max="6145" width="49" bestFit="1" customWidth="1"/>
    <col min="6146" max="6146" width="3.85546875" customWidth="1"/>
    <col min="6147" max="6147" width="13" customWidth="1"/>
    <col min="6148" max="6148" width="3.85546875" customWidth="1"/>
    <col min="6149" max="6149" width="55.5703125" customWidth="1"/>
    <col min="6401" max="6401" width="49" bestFit="1" customWidth="1"/>
    <col min="6402" max="6402" width="3.85546875" customWidth="1"/>
    <col min="6403" max="6403" width="13" customWidth="1"/>
    <col min="6404" max="6404" width="3.85546875" customWidth="1"/>
    <col min="6405" max="6405" width="55.5703125" customWidth="1"/>
    <col min="6657" max="6657" width="49" bestFit="1" customWidth="1"/>
    <col min="6658" max="6658" width="3.85546875" customWidth="1"/>
    <col min="6659" max="6659" width="13" customWidth="1"/>
    <col min="6660" max="6660" width="3.85546875" customWidth="1"/>
    <col min="6661" max="6661" width="55.5703125" customWidth="1"/>
    <col min="6913" max="6913" width="49" bestFit="1" customWidth="1"/>
    <col min="6914" max="6914" width="3.85546875" customWidth="1"/>
    <col min="6915" max="6915" width="13" customWidth="1"/>
    <col min="6916" max="6916" width="3.85546875" customWidth="1"/>
    <col min="6917" max="6917" width="55.5703125" customWidth="1"/>
    <col min="7169" max="7169" width="49" bestFit="1" customWidth="1"/>
    <col min="7170" max="7170" width="3.85546875" customWidth="1"/>
    <col min="7171" max="7171" width="13" customWidth="1"/>
    <col min="7172" max="7172" width="3.85546875" customWidth="1"/>
    <col min="7173" max="7173" width="55.5703125" customWidth="1"/>
    <col min="7425" max="7425" width="49" bestFit="1" customWidth="1"/>
    <col min="7426" max="7426" width="3.85546875" customWidth="1"/>
    <col min="7427" max="7427" width="13" customWidth="1"/>
    <col min="7428" max="7428" width="3.85546875" customWidth="1"/>
    <col min="7429" max="7429" width="55.5703125" customWidth="1"/>
    <col min="7681" max="7681" width="49" bestFit="1" customWidth="1"/>
    <col min="7682" max="7682" width="3.85546875" customWidth="1"/>
    <col min="7683" max="7683" width="13" customWidth="1"/>
    <col min="7684" max="7684" width="3.85546875" customWidth="1"/>
    <col min="7685" max="7685" width="55.5703125" customWidth="1"/>
    <col min="7937" max="7937" width="49" bestFit="1" customWidth="1"/>
    <col min="7938" max="7938" width="3.85546875" customWidth="1"/>
    <col min="7939" max="7939" width="13" customWidth="1"/>
    <col min="7940" max="7940" width="3.85546875" customWidth="1"/>
    <col min="7941" max="7941" width="55.5703125" customWidth="1"/>
    <col min="8193" max="8193" width="49" bestFit="1" customWidth="1"/>
    <col min="8194" max="8194" width="3.85546875" customWidth="1"/>
    <col min="8195" max="8195" width="13" customWidth="1"/>
    <col min="8196" max="8196" width="3.85546875" customWidth="1"/>
    <col min="8197" max="8197" width="55.5703125" customWidth="1"/>
    <col min="8449" max="8449" width="49" bestFit="1" customWidth="1"/>
    <col min="8450" max="8450" width="3.85546875" customWidth="1"/>
    <col min="8451" max="8451" width="13" customWidth="1"/>
    <col min="8452" max="8452" width="3.85546875" customWidth="1"/>
    <col min="8453" max="8453" width="55.5703125" customWidth="1"/>
    <col min="8705" max="8705" width="49" bestFit="1" customWidth="1"/>
    <col min="8706" max="8706" width="3.85546875" customWidth="1"/>
    <col min="8707" max="8707" width="13" customWidth="1"/>
    <col min="8708" max="8708" width="3.85546875" customWidth="1"/>
    <col min="8709" max="8709" width="55.5703125" customWidth="1"/>
    <col min="8961" max="8961" width="49" bestFit="1" customWidth="1"/>
    <col min="8962" max="8962" width="3.85546875" customWidth="1"/>
    <col min="8963" max="8963" width="13" customWidth="1"/>
    <col min="8964" max="8964" width="3.85546875" customWidth="1"/>
    <col min="8965" max="8965" width="55.5703125" customWidth="1"/>
    <col min="9217" max="9217" width="49" bestFit="1" customWidth="1"/>
    <col min="9218" max="9218" width="3.85546875" customWidth="1"/>
    <col min="9219" max="9219" width="13" customWidth="1"/>
    <col min="9220" max="9220" width="3.85546875" customWidth="1"/>
    <col min="9221" max="9221" width="55.5703125" customWidth="1"/>
    <col min="9473" max="9473" width="49" bestFit="1" customWidth="1"/>
    <col min="9474" max="9474" width="3.85546875" customWidth="1"/>
    <col min="9475" max="9475" width="13" customWidth="1"/>
    <col min="9476" max="9476" width="3.85546875" customWidth="1"/>
    <col min="9477" max="9477" width="55.5703125" customWidth="1"/>
    <col min="9729" max="9729" width="49" bestFit="1" customWidth="1"/>
    <col min="9730" max="9730" width="3.85546875" customWidth="1"/>
    <col min="9731" max="9731" width="13" customWidth="1"/>
    <col min="9732" max="9732" width="3.85546875" customWidth="1"/>
    <col min="9733" max="9733" width="55.5703125" customWidth="1"/>
    <col min="9985" max="9985" width="49" bestFit="1" customWidth="1"/>
    <col min="9986" max="9986" width="3.85546875" customWidth="1"/>
    <col min="9987" max="9987" width="13" customWidth="1"/>
    <col min="9988" max="9988" width="3.85546875" customWidth="1"/>
    <col min="9989" max="9989" width="55.5703125" customWidth="1"/>
    <col min="10241" max="10241" width="49" bestFit="1" customWidth="1"/>
    <col min="10242" max="10242" width="3.85546875" customWidth="1"/>
    <col min="10243" max="10243" width="13" customWidth="1"/>
    <col min="10244" max="10244" width="3.85546875" customWidth="1"/>
    <col min="10245" max="10245" width="55.5703125" customWidth="1"/>
    <col min="10497" max="10497" width="49" bestFit="1" customWidth="1"/>
    <col min="10498" max="10498" width="3.85546875" customWidth="1"/>
    <col min="10499" max="10499" width="13" customWidth="1"/>
    <col min="10500" max="10500" width="3.85546875" customWidth="1"/>
    <col min="10501" max="10501" width="55.5703125" customWidth="1"/>
    <col min="10753" max="10753" width="49" bestFit="1" customWidth="1"/>
    <col min="10754" max="10754" width="3.85546875" customWidth="1"/>
    <col min="10755" max="10755" width="13" customWidth="1"/>
    <col min="10756" max="10756" width="3.85546875" customWidth="1"/>
    <col min="10757" max="10757" width="55.5703125" customWidth="1"/>
    <col min="11009" max="11009" width="49" bestFit="1" customWidth="1"/>
    <col min="11010" max="11010" width="3.85546875" customWidth="1"/>
    <col min="11011" max="11011" width="13" customWidth="1"/>
    <col min="11012" max="11012" width="3.85546875" customWidth="1"/>
    <col min="11013" max="11013" width="55.5703125" customWidth="1"/>
    <col min="11265" max="11265" width="49" bestFit="1" customWidth="1"/>
    <col min="11266" max="11266" width="3.85546875" customWidth="1"/>
    <col min="11267" max="11267" width="13" customWidth="1"/>
    <col min="11268" max="11268" width="3.85546875" customWidth="1"/>
    <col min="11269" max="11269" width="55.5703125" customWidth="1"/>
    <col min="11521" max="11521" width="49" bestFit="1" customWidth="1"/>
    <col min="11522" max="11522" width="3.85546875" customWidth="1"/>
    <col min="11523" max="11523" width="13" customWidth="1"/>
    <col min="11524" max="11524" width="3.85546875" customWidth="1"/>
    <col min="11525" max="11525" width="55.5703125" customWidth="1"/>
    <col min="11777" max="11777" width="49" bestFit="1" customWidth="1"/>
    <col min="11778" max="11778" width="3.85546875" customWidth="1"/>
    <col min="11779" max="11779" width="13" customWidth="1"/>
    <col min="11780" max="11780" width="3.85546875" customWidth="1"/>
    <col min="11781" max="11781" width="55.5703125" customWidth="1"/>
    <col min="12033" max="12033" width="49" bestFit="1" customWidth="1"/>
    <col min="12034" max="12034" width="3.85546875" customWidth="1"/>
    <col min="12035" max="12035" width="13" customWidth="1"/>
    <col min="12036" max="12036" width="3.85546875" customWidth="1"/>
    <col min="12037" max="12037" width="55.5703125" customWidth="1"/>
    <col min="12289" max="12289" width="49" bestFit="1" customWidth="1"/>
    <col min="12290" max="12290" width="3.85546875" customWidth="1"/>
    <col min="12291" max="12291" width="13" customWidth="1"/>
    <col min="12292" max="12292" width="3.85546875" customWidth="1"/>
    <col min="12293" max="12293" width="55.5703125" customWidth="1"/>
    <col min="12545" max="12545" width="49" bestFit="1" customWidth="1"/>
    <col min="12546" max="12546" width="3.85546875" customWidth="1"/>
    <col min="12547" max="12547" width="13" customWidth="1"/>
    <col min="12548" max="12548" width="3.85546875" customWidth="1"/>
    <col min="12549" max="12549" width="55.5703125" customWidth="1"/>
    <col min="12801" max="12801" width="49" bestFit="1" customWidth="1"/>
    <col min="12802" max="12802" width="3.85546875" customWidth="1"/>
    <col min="12803" max="12803" width="13" customWidth="1"/>
    <col min="12804" max="12804" width="3.85546875" customWidth="1"/>
    <col min="12805" max="12805" width="55.5703125" customWidth="1"/>
    <col min="13057" max="13057" width="49" bestFit="1" customWidth="1"/>
    <col min="13058" max="13058" width="3.85546875" customWidth="1"/>
    <col min="13059" max="13059" width="13" customWidth="1"/>
    <col min="13060" max="13060" width="3.85546875" customWidth="1"/>
    <col min="13061" max="13061" width="55.5703125" customWidth="1"/>
    <col min="13313" max="13313" width="49" bestFit="1" customWidth="1"/>
    <col min="13314" max="13314" width="3.85546875" customWidth="1"/>
    <col min="13315" max="13315" width="13" customWidth="1"/>
    <col min="13316" max="13316" width="3.85546875" customWidth="1"/>
    <col min="13317" max="13317" width="55.5703125" customWidth="1"/>
    <col min="13569" max="13569" width="49" bestFit="1" customWidth="1"/>
    <col min="13570" max="13570" width="3.85546875" customWidth="1"/>
    <col min="13571" max="13571" width="13" customWidth="1"/>
    <col min="13572" max="13572" width="3.85546875" customWidth="1"/>
    <col min="13573" max="13573" width="55.5703125" customWidth="1"/>
    <col min="13825" max="13825" width="49" bestFit="1" customWidth="1"/>
    <col min="13826" max="13826" width="3.85546875" customWidth="1"/>
    <col min="13827" max="13827" width="13" customWidth="1"/>
    <col min="13828" max="13828" width="3.85546875" customWidth="1"/>
    <col min="13829" max="13829" width="55.5703125" customWidth="1"/>
    <col min="14081" max="14081" width="49" bestFit="1" customWidth="1"/>
    <col min="14082" max="14082" width="3.85546875" customWidth="1"/>
    <col min="14083" max="14083" width="13" customWidth="1"/>
    <col min="14084" max="14084" width="3.85546875" customWidth="1"/>
    <col min="14085" max="14085" width="55.5703125" customWidth="1"/>
    <col min="14337" max="14337" width="49" bestFit="1" customWidth="1"/>
    <col min="14338" max="14338" width="3.85546875" customWidth="1"/>
    <col min="14339" max="14339" width="13" customWidth="1"/>
    <col min="14340" max="14340" width="3.85546875" customWidth="1"/>
    <col min="14341" max="14341" width="55.5703125" customWidth="1"/>
    <col min="14593" max="14593" width="49" bestFit="1" customWidth="1"/>
    <col min="14594" max="14594" width="3.85546875" customWidth="1"/>
    <col min="14595" max="14595" width="13" customWidth="1"/>
    <col min="14596" max="14596" width="3.85546875" customWidth="1"/>
    <col min="14597" max="14597" width="55.5703125" customWidth="1"/>
    <col min="14849" max="14849" width="49" bestFit="1" customWidth="1"/>
    <col min="14850" max="14850" width="3.85546875" customWidth="1"/>
    <col min="14851" max="14851" width="13" customWidth="1"/>
    <col min="14852" max="14852" width="3.85546875" customWidth="1"/>
    <col min="14853" max="14853" width="55.5703125" customWidth="1"/>
    <col min="15105" max="15105" width="49" bestFit="1" customWidth="1"/>
    <col min="15106" max="15106" width="3.85546875" customWidth="1"/>
    <col min="15107" max="15107" width="13" customWidth="1"/>
    <col min="15108" max="15108" width="3.85546875" customWidth="1"/>
    <col min="15109" max="15109" width="55.5703125" customWidth="1"/>
    <col min="15361" max="15361" width="49" bestFit="1" customWidth="1"/>
    <col min="15362" max="15362" width="3.85546875" customWidth="1"/>
    <col min="15363" max="15363" width="13" customWidth="1"/>
    <col min="15364" max="15364" width="3.85546875" customWidth="1"/>
    <col min="15365" max="15365" width="55.5703125" customWidth="1"/>
    <col min="15617" max="15617" width="49" bestFit="1" customWidth="1"/>
    <col min="15618" max="15618" width="3.85546875" customWidth="1"/>
    <col min="15619" max="15619" width="13" customWidth="1"/>
    <col min="15620" max="15620" width="3.85546875" customWidth="1"/>
    <col min="15621" max="15621" width="55.5703125" customWidth="1"/>
    <col min="15873" max="15873" width="49" bestFit="1" customWidth="1"/>
    <col min="15874" max="15874" width="3.85546875" customWidth="1"/>
    <col min="15875" max="15875" width="13" customWidth="1"/>
    <col min="15876" max="15876" width="3.85546875" customWidth="1"/>
    <col min="15877" max="15877" width="55.5703125" customWidth="1"/>
    <col min="16129" max="16129" width="49" bestFit="1" customWidth="1"/>
    <col min="16130" max="16130" width="3.85546875" customWidth="1"/>
    <col min="16131" max="16131" width="13" customWidth="1"/>
    <col min="16132" max="16132" width="3.85546875" customWidth="1"/>
    <col min="16133" max="16133" width="55.5703125" customWidth="1"/>
  </cols>
  <sheetData>
    <row r="1" spans="1:5" x14ac:dyDescent="0.25">
      <c r="A1" s="16" t="s">
        <v>46</v>
      </c>
      <c r="B1" s="17"/>
      <c r="C1" s="16" t="s">
        <v>47</v>
      </c>
      <c r="D1" s="17"/>
      <c r="E1" s="16" t="s">
        <v>48</v>
      </c>
    </row>
    <row r="2" spans="1:5" x14ac:dyDescent="0.25">
      <c r="A2" s="17"/>
      <c r="B2" s="17"/>
      <c r="C2" s="17"/>
      <c r="D2" s="17"/>
      <c r="E2" s="17"/>
    </row>
    <row r="3" spans="1:5" x14ac:dyDescent="0.25">
      <c r="A3" s="18" t="s">
        <v>49</v>
      </c>
      <c r="B3" s="17"/>
      <c r="C3" s="17"/>
      <c r="D3" s="17"/>
      <c r="E3" s="17"/>
    </row>
    <row r="4" spans="1:5" x14ac:dyDescent="0.25">
      <c r="A4" s="17" t="s">
        <v>50</v>
      </c>
      <c r="B4" s="17"/>
      <c r="C4" s="17"/>
      <c r="D4" s="17"/>
      <c r="E4" s="17"/>
    </row>
    <row r="5" spans="1:5" x14ac:dyDescent="0.25">
      <c r="A5" s="17" t="s">
        <v>51</v>
      </c>
      <c r="B5" s="17"/>
      <c r="C5" s="17"/>
      <c r="D5" s="17"/>
      <c r="E5" s="17"/>
    </row>
    <row r="6" spans="1:5" x14ac:dyDescent="0.25">
      <c r="A6" s="17" t="s">
        <v>52</v>
      </c>
      <c r="B6" s="17"/>
      <c r="C6" s="17"/>
      <c r="D6" s="17"/>
      <c r="E6" s="17"/>
    </row>
    <row r="7" spans="1:5" x14ac:dyDescent="0.25">
      <c r="A7" s="17" t="s">
        <v>53</v>
      </c>
      <c r="B7" s="17"/>
      <c r="C7" s="17"/>
      <c r="D7" s="17"/>
      <c r="E7" s="17"/>
    </row>
    <row r="8" spans="1:5" x14ac:dyDescent="0.25">
      <c r="A8" s="17" t="s">
        <v>54</v>
      </c>
      <c r="B8" s="17"/>
      <c r="C8" s="17"/>
      <c r="D8" s="17"/>
      <c r="E8" s="17"/>
    </row>
    <row r="9" spans="1:5" x14ac:dyDescent="0.25">
      <c r="A9" s="17" t="s">
        <v>55</v>
      </c>
      <c r="B9" s="17"/>
      <c r="C9" s="17"/>
      <c r="D9" s="17"/>
      <c r="E9" s="17"/>
    </row>
    <row r="10" spans="1:5" x14ac:dyDescent="0.25">
      <c r="A10" s="17" t="s">
        <v>56</v>
      </c>
      <c r="B10" s="17"/>
      <c r="C10" s="17"/>
      <c r="D10" s="17"/>
      <c r="E10" s="17"/>
    </row>
    <row r="11" spans="1:5" x14ac:dyDescent="0.25">
      <c r="A11" s="17" t="s">
        <v>57</v>
      </c>
      <c r="B11" s="17"/>
      <c r="C11" s="17"/>
      <c r="D11" s="17"/>
      <c r="E11" s="17"/>
    </row>
    <row r="12" spans="1:5" x14ac:dyDescent="0.25">
      <c r="A12" s="17" t="s">
        <v>58</v>
      </c>
      <c r="B12" s="17"/>
      <c r="C12" s="17"/>
      <c r="D12" s="17"/>
      <c r="E12" s="17"/>
    </row>
    <row r="13" spans="1:5" x14ac:dyDescent="0.25">
      <c r="A13" s="17" t="s">
        <v>59</v>
      </c>
      <c r="B13" s="17"/>
      <c r="C13" s="17"/>
      <c r="D13" s="17"/>
      <c r="E13" s="17"/>
    </row>
    <row r="14" spans="1:5" x14ac:dyDescent="0.25">
      <c r="A14" s="17" t="s">
        <v>60</v>
      </c>
      <c r="B14" s="17"/>
      <c r="C14" s="17"/>
      <c r="D14" s="17"/>
      <c r="E14" s="17"/>
    </row>
    <row r="15" spans="1:5" x14ac:dyDescent="0.25">
      <c r="A15" s="17" t="s">
        <v>61</v>
      </c>
      <c r="B15" s="17"/>
      <c r="C15" s="17"/>
      <c r="D15" s="17"/>
      <c r="E15" s="17"/>
    </row>
    <row r="16" spans="1:5" x14ac:dyDescent="0.25">
      <c r="A16" s="17" t="s">
        <v>62</v>
      </c>
      <c r="B16" s="17"/>
      <c r="C16" s="17"/>
      <c r="D16" s="17"/>
      <c r="E16" s="17"/>
    </row>
    <row r="17" spans="1:5" x14ac:dyDescent="0.25">
      <c r="A17" s="17" t="s">
        <v>63</v>
      </c>
      <c r="B17" s="17"/>
      <c r="C17" s="17"/>
      <c r="D17" s="17"/>
      <c r="E17" s="17"/>
    </row>
    <row r="18" spans="1:5" ht="15.75" thickBot="1" x14ac:dyDescent="0.3">
      <c r="A18" s="17" t="s">
        <v>64</v>
      </c>
      <c r="B18" s="17"/>
      <c r="C18" s="17"/>
      <c r="D18" s="17"/>
      <c r="E18" s="17"/>
    </row>
    <row r="19" spans="1:5" ht="15.75" thickBot="1" x14ac:dyDescent="0.3">
      <c r="A19" s="16" t="s">
        <v>65</v>
      </c>
      <c r="B19" s="20"/>
      <c r="C19" s="21">
        <f>SUM(C2:C18)</f>
        <v>0</v>
      </c>
      <c r="D19" s="22"/>
      <c r="E19" s="17"/>
    </row>
    <row r="20" spans="1:5" x14ac:dyDescent="0.25">
      <c r="A20" s="17"/>
      <c r="B20" s="17"/>
      <c r="C20" s="23"/>
      <c r="D20" s="17"/>
      <c r="E20" s="17"/>
    </row>
    <row r="21" spans="1:5" x14ac:dyDescent="0.25">
      <c r="A21" s="18" t="s">
        <v>66</v>
      </c>
      <c r="B21" s="17"/>
      <c r="C21" s="17"/>
      <c r="D21" s="17"/>
      <c r="E21" s="17"/>
    </row>
    <row r="22" spans="1:5" x14ac:dyDescent="0.25">
      <c r="A22" s="17" t="s">
        <v>67</v>
      </c>
      <c r="B22" s="17"/>
      <c r="C22" s="17"/>
      <c r="D22" s="17"/>
      <c r="E22" s="17"/>
    </row>
    <row r="23" spans="1:5" x14ac:dyDescent="0.25">
      <c r="A23" s="17" t="s">
        <v>68</v>
      </c>
      <c r="B23" s="17"/>
      <c r="C23" s="17"/>
      <c r="D23" s="17"/>
      <c r="E23" s="17"/>
    </row>
    <row r="24" spans="1:5" x14ac:dyDescent="0.25">
      <c r="A24" s="17" t="s">
        <v>69</v>
      </c>
      <c r="B24" s="17"/>
      <c r="C24" s="17"/>
      <c r="D24" s="17"/>
      <c r="E24" s="17"/>
    </row>
    <row r="25" spans="1:5" x14ac:dyDescent="0.25">
      <c r="A25" s="17" t="s">
        <v>70</v>
      </c>
      <c r="B25" s="17"/>
      <c r="C25" s="17"/>
      <c r="D25" s="17"/>
      <c r="E25" s="17"/>
    </row>
    <row r="26" spans="1:5" x14ac:dyDescent="0.25">
      <c r="A26" s="17" t="s">
        <v>71</v>
      </c>
      <c r="B26" s="17"/>
      <c r="C26" s="17"/>
      <c r="D26" s="17"/>
      <c r="E26" s="17"/>
    </row>
    <row r="27" spans="1:5" x14ac:dyDescent="0.25">
      <c r="A27" s="17" t="s">
        <v>72</v>
      </c>
      <c r="B27" s="17"/>
      <c r="C27" s="17"/>
      <c r="D27" s="17"/>
      <c r="E27" s="17"/>
    </row>
    <row r="28" spans="1:5" x14ac:dyDescent="0.25">
      <c r="A28" s="17" t="s">
        <v>73</v>
      </c>
      <c r="B28" s="17"/>
      <c r="C28" s="17"/>
      <c r="D28" s="17"/>
      <c r="E28" s="17"/>
    </row>
    <row r="29" spans="1:5" x14ac:dyDescent="0.25">
      <c r="A29" s="17" t="s">
        <v>74</v>
      </c>
      <c r="B29" s="17"/>
      <c r="C29" s="17"/>
      <c r="D29" s="17"/>
      <c r="E29" s="17"/>
    </row>
    <row r="30" spans="1:5" x14ac:dyDescent="0.25">
      <c r="A30" s="17" t="s">
        <v>75</v>
      </c>
      <c r="B30" s="17"/>
      <c r="C30" s="17"/>
      <c r="D30" s="17"/>
      <c r="E30" s="17"/>
    </row>
    <row r="31" spans="1:5" x14ac:dyDescent="0.25">
      <c r="A31" s="17" t="s">
        <v>76</v>
      </c>
      <c r="B31" s="17"/>
      <c r="C31" s="17"/>
      <c r="D31" s="17"/>
      <c r="E31" s="17"/>
    </row>
    <row r="32" spans="1:5" x14ac:dyDescent="0.25">
      <c r="A32" s="17" t="s">
        <v>77</v>
      </c>
      <c r="B32" s="17"/>
      <c r="C32" s="17"/>
      <c r="D32" s="17"/>
      <c r="E32" s="17"/>
    </row>
    <row r="33" spans="1:5" x14ac:dyDescent="0.25">
      <c r="A33" s="17" t="s">
        <v>78</v>
      </c>
      <c r="B33" s="17"/>
      <c r="C33" s="17"/>
      <c r="D33" s="17"/>
      <c r="E33" s="17"/>
    </row>
    <row r="34" spans="1:5" x14ac:dyDescent="0.25">
      <c r="A34" s="17" t="s">
        <v>79</v>
      </c>
      <c r="B34" s="17"/>
      <c r="C34" s="17"/>
      <c r="D34" s="17"/>
      <c r="E34" s="17"/>
    </row>
    <row r="35" spans="1:5" x14ac:dyDescent="0.25">
      <c r="A35" s="17" t="s">
        <v>80</v>
      </c>
      <c r="B35" s="17"/>
      <c r="C35" s="17"/>
      <c r="D35" s="17"/>
      <c r="E35" s="17"/>
    </row>
    <row r="36" spans="1:5" x14ac:dyDescent="0.25">
      <c r="A36" s="17" t="s">
        <v>81</v>
      </c>
      <c r="B36" s="17"/>
      <c r="C36" s="17"/>
      <c r="D36" s="17"/>
      <c r="E36" s="17"/>
    </row>
    <row r="37" spans="1:5" x14ac:dyDescent="0.25">
      <c r="A37" s="17" t="s">
        <v>82</v>
      </c>
      <c r="B37" s="17"/>
      <c r="C37" s="17"/>
      <c r="D37" s="17"/>
      <c r="E37" s="17"/>
    </row>
    <row r="38" spans="1:5" x14ac:dyDescent="0.25">
      <c r="A38" s="17" t="s">
        <v>83</v>
      </c>
      <c r="B38" s="17"/>
      <c r="C38" s="17"/>
      <c r="D38" s="17"/>
      <c r="E38" s="17"/>
    </row>
    <row r="39" spans="1:5" x14ac:dyDescent="0.25">
      <c r="A39" s="17" t="s">
        <v>84</v>
      </c>
      <c r="B39" s="17"/>
      <c r="C39" s="17"/>
      <c r="D39" s="17"/>
      <c r="E39" s="17"/>
    </row>
    <row r="40" spans="1:5" x14ac:dyDescent="0.25">
      <c r="A40" s="17" t="s">
        <v>85</v>
      </c>
      <c r="B40" s="17"/>
      <c r="C40" s="17"/>
      <c r="D40" s="17"/>
      <c r="E40" s="17"/>
    </row>
    <row r="41" spans="1:5" x14ac:dyDescent="0.25">
      <c r="A41" s="17" t="s">
        <v>86</v>
      </c>
      <c r="B41" s="17"/>
      <c r="C41" s="17"/>
      <c r="D41" s="17"/>
      <c r="E41" s="17"/>
    </row>
    <row r="42" spans="1:5" ht="15.75" thickBot="1" x14ac:dyDescent="0.3">
      <c r="A42" s="17" t="s">
        <v>64</v>
      </c>
      <c r="B42" s="17"/>
      <c r="C42" s="19"/>
      <c r="D42" s="17"/>
      <c r="E42" s="17"/>
    </row>
    <row r="43" spans="1:5" ht="15.75" thickBot="1" x14ac:dyDescent="0.3">
      <c r="A43" s="16" t="s">
        <v>87</v>
      </c>
      <c r="B43" s="20"/>
      <c r="C43" s="24">
        <f>SUM(C22:C42)</f>
        <v>0</v>
      </c>
      <c r="D43" s="22"/>
      <c r="E43" s="17"/>
    </row>
    <row r="44" spans="1:5" x14ac:dyDescent="0.25">
      <c r="A44" s="17" t="s">
        <v>88</v>
      </c>
      <c r="B44" s="17">
        <v>12</v>
      </c>
      <c r="C44" s="23">
        <f>C43*B44</f>
        <v>0</v>
      </c>
      <c r="D44" s="17"/>
      <c r="E44" s="17" t="s">
        <v>89</v>
      </c>
    </row>
    <row r="45" spans="1:5" ht="15.75" thickBot="1" x14ac:dyDescent="0.3">
      <c r="A45" s="17"/>
      <c r="B45" s="17"/>
      <c r="C45" s="19"/>
      <c r="D45" s="17"/>
      <c r="E45" s="17"/>
    </row>
    <row r="46" spans="1:5" ht="15.75" thickBot="1" x14ac:dyDescent="0.3">
      <c r="A46" s="16" t="s">
        <v>90</v>
      </c>
      <c r="B46" s="20"/>
      <c r="C46" s="24">
        <f>C44+C19</f>
        <v>0</v>
      </c>
      <c r="D46" s="22"/>
      <c r="E46" s="17"/>
    </row>
    <row r="47" spans="1:5" ht="15.75" thickBot="1" x14ac:dyDescent="0.3">
      <c r="A47" s="17"/>
      <c r="B47" s="17"/>
      <c r="C47" s="25"/>
      <c r="D47" s="17"/>
      <c r="E47" s="17"/>
    </row>
    <row r="48" spans="1:5" ht="15.75" thickBot="1" x14ac:dyDescent="0.3">
      <c r="A48" s="17" t="s">
        <v>91</v>
      </c>
      <c r="B48" s="20"/>
      <c r="C48" s="24">
        <f>0.8*C46</f>
        <v>0</v>
      </c>
      <c r="D48" s="22"/>
      <c r="E48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A2910-14E4-4112-9293-3C74EF5AE8E8}">
  <dimension ref="B1:L36"/>
  <sheetViews>
    <sheetView topLeftCell="A13" workbookViewId="0">
      <selection activeCell="F27" sqref="F27"/>
    </sheetView>
  </sheetViews>
  <sheetFormatPr defaultColWidth="10" defaultRowHeight="12.75" x14ac:dyDescent="0.2"/>
  <cols>
    <col min="1" max="1" width="10.28515625" style="26" customWidth="1"/>
    <col min="2" max="2" width="13.42578125" style="26" customWidth="1"/>
    <col min="3" max="3" width="3.85546875" style="26" customWidth="1"/>
    <col min="4" max="4" width="24" style="26" customWidth="1"/>
    <col min="5" max="5" width="10" style="26"/>
    <col min="6" max="6" width="11" style="26" customWidth="1"/>
    <col min="7" max="7" width="13.85546875" style="26" customWidth="1"/>
    <col min="8" max="8" width="15" style="26" customWidth="1"/>
    <col min="9" max="9" width="30.5703125" style="26" customWidth="1"/>
    <col min="10" max="10" width="5.28515625" style="26" customWidth="1"/>
    <col min="11" max="11" width="15.28515625" style="26" customWidth="1"/>
    <col min="12" max="12" width="33" style="28" customWidth="1"/>
    <col min="13" max="16384" width="10" style="26"/>
  </cols>
  <sheetData>
    <row r="1" spans="2:12" ht="13.5" thickBot="1" x14ac:dyDescent="0.25">
      <c r="C1" s="27"/>
      <c r="D1" s="27"/>
      <c r="E1" s="27"/>
      <c r="F1" s="27"/>
      <c r="G1" s="27"/>
      <c r="H1" s="27"/>
      <c r="I1" s="27"/>
      <c r="J1" s="27"/>
    </row>
    <row r="2" spans="2:12" ht="13.5" thickTop="1" x14ac:dyDescent="0.2">
      <c r="B2" s="29"/>
      <c r="K2" s="30"/>
    </row>
    <row r="3" spans="2:12" ht="18" customHeight="1" x14ac:dyDescent="0.2">
      <c r="B3" s="29"/>
      <c r="K3" s="30"/>
      <c r="L3" s="31"/>
    </row>
    <row r="4" spans="2:12" ht="21" x14ac:dyDescent="0.2">
      <c r="B4" s="29"/>
      <c r="D4" s="62" t="s">
        <v>141</v>
      </c>
      <c r="E4" s="62"/>
      <c r="H4" s="63" t="s">
        <v>142</v>
      </c>
      <c r="I4" s="63"/>
      <c r="K4" s="30"/>
      <c r="L4" s="32"/>
    </row>
    <row r="5" spans="2:12" x14ac:dyDescent="0.2">
      <c r="B5" s="29"/>
      <c r="F5" s="33"/>
      <c r="K5" s="30"/>
      <c r="L5" s="34"/>
    </row>
    <row r="6" spans="2:12" x14ac:dyDescent="0.2">
      <c r="B6" s="29"/>
      <c r="K6" s="30"/>
      <c r="L6" s="26"/>
    </row>
    <row r="7" spans="2:12" x14ac:dyDescent="0.2">
      <c r="B7" s="29"/>
      <c r="D7" s="56" t="s">
        <v>94</v>
      </c>
      <c r="E7" s="57" t="s">
        <v>95</v>
      </c>
      <c r="F7" s="57" t="s">
        <v>96</v>
      </c>
      <c r="G7" s="57" t="s">
        <v>97</v>
      </c>
      <c r="H7" s="57" t="s">
        <v>98</v>
      </c>
      <c r="I7" s="60" t="s">
        <v>48</v>
      </c>
      <c r="K7" s="30"/>
      <c r="L7" s="35"/>
    </row>
    <row r="8" spans="2:12" x14ac:dyDescent="0.2">
      <c r="B8" s="29"/>
      <c r="D8" s="36" t="s">
        <v>143</v>
      </c>
      <c r="E8" s="37">
        <f>E20</f>
        <v>7800</v>
      </c>
      <c r="F8" s="37">
        <f>F20</f>
        <v>7550</v>
      </c>
      <c r="G8" s="38">
        <f>IF(E8-F8&gt;0,E8-F8,"")</f>
        <v>250</v>
      </c>
      <c r="H8" s="38" t="str">
        <f>IF(E8-F8&lt;0,E8-F8,"")</f>
        <v/>
      </c>
      <c r="K8" s="30"/>
    </row>
    <row r="9" spans="2:12" x14ac:dyDescent="0.2">
      <c r="B9" s="29"/>
      <c r="D9" s="36" t="s">
        <v>146</v>
      </c>
      <c r="E9" s="37">
        <f>E31</f>
        <v>1775</v>
      </c>
      <c r="F9" s="37">
        <f>F31</f>
        <v>1725</v>
      </c>
      <c r="G9" s="38">
        <f>IF(E9-F9&gt;0,E9-F9,"")</f>
        <v>50</v>
      </c>
      <c r="H9" s="38" t="str">
        <f>IF(E9-F9&lt;0,E9-F9,"")</f>
        <v/>
      </c>
      <c r="K9" s="30"/>
    </row>
    <row r="10" spans="2:12" x14ac:dyDescent="0.2">
      <c r="B10" s="29"/>
      <c r="D10" s="32" t="s">
        <v>147</v>
      </c>
      <c r="E10" s="37">
        <f>IF(E8-E9,E8-E9,"")</f>
        <v>6025</v>
      </c>
      <c r="F10" s="37">
        <f>IF(F8-F9,F8-F9,"")</f>
        <v>5825</v>
      </c>
      <c r="G10" s="39">
        <f>IF(E10-F10&gt;0,E10-F10,"")</f>
        <v>200</v>
      </c>
      <c r="H10" s="39" t="str">
        <f>IF(E10-F10&lt;0,E10-F10,"")</f>
        <v/>
      </c>
      <c r="K10" s="30"/>
    </row>
    <row r="11" spans="2:12" x14ac:dyDescent="0.2">
      <c r="B11" s="29"/>
      <c r="K11" s="30"/>
      <c r="L11" s="26"/>
    </row>
    <row r="12" spans="2:12" x14ac:dyDescent="0.2">
      <c r="B12" s="29"/>
      <c r="D12" s="58" t="s">
        <v>102</v>
      </c>
      <c r="E12" s="59" t="s">
        <v>95</v>
      </c>
      <c r="F12" s="57" t="s">
        <v>96</v>
      </c>
      <c r="G12" s="57" t="s">
        <v>97</v>
      </c>
      <c r="H12" s="57" t="s">
        <v>98</v>
      </c>
      <c r="I12" s="60" t="s">
        <v>48</v>
      </c>
      <c r="K12" s="30"/>
    </row>
    <row r="13" spans="2:12" x14ac:dyDescent="0.2">
      <c r="B13" s="29"/>
      <c r="D13" s="36" t="s">
        <v>144</v>
      </c>
      <c r="E13" s="40">
        <v>5000</v>
      </c>
      <c r="F13" s="40">
        <v>5000</v>
      </c>
      <c r="G13" s="37" t="str">
        <f t="shared" ref="G13:G20" si="0">IF(E13-F13&gt;0,E13-F13,"")</f>
        <v/>
      </c>
      <c r="H13" s="37" t="str">
        <f t="shared" ref="H13:H20" si="1">IF(E13-F13&lt;0,E13-F13,"")</f>
        <v/>
      </c>
      <c r="I13" s="41"/>
      <c r="K13" s="30"/>
    </row>
    <row r="14" spans="2:12" x14ac:dyDescent="0.2">
      <c r="B14" s="29"/>
      <c r="D14" s="36" t="s">
        <v>145</v>
      </c>
      <c r="E14" s="40">
        <v>1500</v>
      </c>
      <c r="F14" s="40">
        <v>1250</v>
      </c>
      <c r="G14" s="37">
        <f t="shared" si="0"/>
        <v>250</v>
      </c>
      <c r="H14" s="37" t="str">
        <f t="shared" si="1"/>
        <v/>
      </c>
      <c r="I14" s="41"/>
      <c r="K14" s="30"/>
    </row>
    <row r="15" spans="2:12" x14ac:dyDescent="0.2">
      <c r="B15" s="29"/>
      <c r="D15" s="36" t="s">
        <v>105</v>
      </c>
      <c r="E15" s="40">
        <v>100</v>
      </c>
      <c r="F15" s="40">
        <v>100</v>
      </c>
      <c r="G15" s="37" t="str">
        <f t="shared" si="0"/>
        <v/>
      </c>
      <c r="H15" s="37" t="str">
        <f t="shared" si="1"/>
        <v/>
      </c>
      <c r="I15" s="41"/>
      <c r="K15" s="30"/>
    </row>
    <row r="16" spans="2:12" x14ac:dyDescent="0.2">
      <c r="B16" s="29"/>
      <c r="D16" s="36" t="s">
        <v>106</v>
      </c>
      <c r="E16" s="40">
        <v>300</v>
      </c>
      <c r="F16" s="40">
        <v>300</v>
      </c>
      <c r="G16" s="37" t="str">
        <f t="shared" si="0"/>
        <v/>
      </c>
      <c r="H16" s="37" t="str">
        <f t="shared" si="1"/>
        <v/>
      </c>
      <c r="I16" s="41"/>
      <c r="K16" s="30"/>
    </row>
    <row r="17" spans="2:11" x14ac:dyDescent="0.2">
      <c r="B17" s="29"/>
      <c r="D17" s="36" t="s">
        <v>107</v>
      </c>
      <c r="E17" s="40">
        <v>500</v>
      </c>
      <c r="F17" s="40">
        <v>500</v>
      </c>
      <c r="G17" s="37" t="str">
        <f t="shared" si="0"/>
        <v/>
      </c>
      <c r="H17" s="37" t="str">
        <f t="shared" si="1"/>
        <v/>
      </c>
      <c r="I17" s="41"/>
      <c r="K17" s="30"/>
    </row>
    <row r="18" spans="2:11" x14ac:dyDescent="0.2">
      <c r="B18" s="29"/>
      <c r="D18" s="36" t="s">
        <v>108</v>
      </c>
      <c r="E18" s="40">
        <v>250</v>
      </c>
      <c r="F18" s="40">
        <v>250</v>
      </c>
      <c r="G18" s="37" t="str">
        <f t="shared" si="0"/>
        <v/>
      </c>
      <c r="H18" s="37" t="str">
        <f t="shared" si="1"/>
        <v/>
      </c>
      <c r="I18" s="41"/>
      <c r="K18" s="30"/>
    </row>
    <row r="19" spans="2:11" x14ac:dyDescent="0.2">
      <c r="B19" s="29"/>
      <c r="D19" s="36" t="s">
        <v>109</v>
      </c>
      <c r="E19" s="40">
        <v>150</v>
      </c>
      <c r="F19" s="40">
        <v>150</v>
      </c>
      <c r="G19" s="37" t="str">
        <f t="shared" si="0"/>
        <v/>
      </c>
      <c r="H19" s="37" t="str">
        <f t="shared" si="1"/>
        <v/>
      </c>
      <c r="I19" s="42"/>
      <c r="K19" s="30"/>
    </row>
    <row r="20" spans="2:11" x14ac:dyDescent="0.2">
      <c r="B20" s="29"/>
      <c r="D20" s="43" t="s">
        <v>110</v>
      </c>
      <c r="E20" s="44">
        <f>IF(SUM(E13:E19),SUM(E13:E19),"")</f>
        <v>7800</v>
      </c>
      <c r="F20" s="44">
        <f>IF(SUM(F13:F19),SUM(F13:F19),"")</f>
        <v>7550</v>
      </c>
      <c r="G20" s="45">
        <f t="shared" si="0"/>
        <v>250</v>
      </c>
      <c r="H20" s="46" t="str">
        <f t="shared" si="1"/>
        <v/>
      </c>
      <c r="I20" s="47"/>
      <c r="K20" s="30"/>
    </row>
    <row r="21" spans="2:11" x14ac:dyDescent="0.2">
      <c r="B21" s="29"/>
      <c r="K21" s="30"/>
    </row>
    <row r="22" spans="2:11" x14ac:dyDescent="0.2">
      <c r="B22" s="29"/>
      <c r="D22" s="58" t="s">
        <v>148</v>
      </c>
      <c r="E22" s="59" t="s">
        <v>95</v>
      </c>
      <c r="F22" s="57" t="s">
        <v>96</v>
      </c>
      <c r="G22" s="57" t="s">
        <v>97</v>
      </c>
      <c r="H22" s="57" t="s">
        <v>98</v>
      </c>
      <c r="I22" s="60" t="s">
        <v>48</v>
      </c>
      <c r="K22" s="30"/>
    </row>
    <row r="23" spans="2:11" ht="15.95" customHeight="1" x14ac:dyDescent="0.2">
      <c r="B23" s="29"/>
      <c r="D23" s="48" t="s">
        <v>112</v>
      </c>
      <c r="E23" s="37"/>
      <c r="F23" s="37"/>
      <c r="G23" s="37"/>
      <c r="H23" s="37" t="str">
        <f t="shared" ref="H23:H31" si="2">IF(E23-F23&lt;0,E23-F23,"")</f>
        <v/>
      </c>
      <c r="I23" s="28"/>
      <c r="K23" s="30"/>
    </row>
    <row r="24" spans="2:11" x14ac:dyDescent="0.2">
      <c r="B24" s="29"/>
      <c r="D24" s="36" t="s">
        <v>145</v>
      </c>
      <c r="E24" s="49">
        <v>1200</v>
      </c>
      <c r="F24" s="49">
        <v>1100</v>
      </c>
      <c r="G24" s="37">
        <f t="shared" ref="G24:G31" si="3">IF(E24-F24&gt;0,E24-F24,"")</f>
        <v>100</v>
      </c>
      <c r="H24" s="37" t="str">
        <f t="shared" si="2"/>
        <v/>
      </c>
      <c r="I24" s="41"/>
      <c r="K24" s="30"/>
    </row>
    <row r="25" spans="2:11" x14ac:dyDescent="0.2">
      <c r="B25" s="29"/>
      <c r="D25" s="36" t="s">
        <v>106</v>
      </c>
      <c r="E25" s="49">
        <v>200</v>
      </c>
      <c r="F25" s="49">
        <v>200</v>
      </c>
      <c r="G25" s="37" t="str">
        <f t="shared" si="3"/>
        <v/>
      </c>
      <c r="H25" s="37" t="str">
        <f t="shared" si="2"/>
        <v/>
      </c>
      <c r="I25" s="41"/>
      <c r="K25" s="30"/>
    </row>
    <row r="26" spans="2:11" x14ac:dyDescent="0.2">
      <c r="B26" s="29"/>
      <c r="D26" s="36" t="s">
        <v>114</v>
      </c>
      <c r="E26" s="49">
        <v>50</v>
      </c>
      <c r="F26" s="49">
        <v>75</v>
      </c>
      <c r="G26" s="37" t="str">
        <f t="shared" si="3"/>
        <v/>
      </c>
      <c r="H26" s="37">
        <f t="shared" si="2"/>
        <v>-25</v>
      </c>
      <c r="I26" s="41"/>
      <c r="K26" s="30"/>
    </row>
    <row r="27" spans="2:11" x14ac:dyDescent="0.2">
      <c r="B27" s="29"/>
      <c r="D27" s="36" t="s">
        <v>115</v>
      </c>
      <c r="E27" s="49">
        <v>0</v>
      </c>
      <c r="F27" s="49">
        <v>0</v>
      </c>
      <c r="G27" s="37" t="str">
        <f t="shared" si="3"/>
        <v/>
      </c>
      <c r="H27" s="37" t="str">
        <f t="shared" si="2"/>
        <v/>
      </c>
      <c r="I27" s="41"/>
      <c r="K27" s="30"/>
    </row>
    <row r="28" spans="2:11" x14ac:dyDescent="0.2">
      <c r="B28" s="29"/>
      <c r="D28" s="36" t="s">
        <v>116</v>
      </c>
      <c r="E28" s="49">
        <v>0</v>
      </c>
      <c r="F28" s="49">
        <v>0</v>
      </c>
      <c r="G28" s="37" t="str">
        <f t="shared" si="3"/>
        <v/>
      </c>
      <c r="H28" s="37" t="str">
        <f t="shared" si="2"/>
        <v/>
      </c>
      <c r="I28" s="41"/>
      <c r="K28" s="30"/>
    </row>
    <row r="29" spans="2:11" x14ac:dyDescent="0.2">
      <c r="B29" s="29"/>
      <c r="D29" s="36" t="s">
        <v>117</v>
      </c>
      <c r="E29" s="49">
        <v>75</v>
      </c>
      <c r="F29" s="49">
        <v>75</v>
      </c>
      <c r="G29" s="37" t="str">
        <f t="shared" si="3"/>
        <v/>
      </c>
      <c r="H29" s="37" t="str">
        <f t="shared" si="2"/>
        <v/>
      </c>
      <c r="I29" s="41"/>
      <c r="K29" s="30"/>
    </row>
    <row r="30" spans="2:11" x14ac:dyDescent="0.2">
      <c r="B30" s="29"/>
      <c r="D30" s="36" t="s">
        <v>109</v>
      </c>
      <c r="E30" s="49">
        <v>250</v>
      </c>
      <c r="F30" s="49">
        <v>275</v>
      </c>
      <c r="G30" s="37" t="str">
        <f t="shared" si="3"/>
        <v/>
      </c>
      <c r="H30" s="37">
        <f t="shared" si="2"/>
        <v>-25</v>
      </c>
      <c r="I30" s="42"/>
      <c r="K30" s="30"/>
    </row>
    <row r="31" spans="2:11" x14ac:dyDescent="0.2">
      <c r="B31" s="29"/>
      <c r="D31" s="32" t="s">
        <v>118</v>
      </c>
      <c r="E31" s="46">
        <f>IF(SUM(E24:E30),SUM(E24:E30),"")</f>
        <v>1775</v>
      </c>
      <c r="F31" s="46">
        <f>IF(SUM(F24:F30),SUM(F24:F30),"")</f>
        <v>1725</v>
      </c>
      <c r="G31" s="45">
        <f t="shared" si="3"/>
        <v>50</v>
      </c>
      <c r="H31" s="37" t="str">
        <f t="shared" si="2"/>
        <v/>
      </c>
      <c r="I31" s="47"/>
      <c r="K31" s="30"/>
    </row>
    <row r="32" spans="2:11" x14ac:dyDescent="0.2">
      <c r="B32" s="29"/>
      <c r="D32" s="32" t="s">
        <v>119</v>
      </c>
      <c r="E32" s="50">
        <f>E31/E20</f>
        <v>0.22756410256410256</v>
      </c>
      <c r="F32" s="50">
        <f>F31/F20</f>
        <v>0.22847682119205298</v>
      </c>
      <c r="G32" s="50"/>
      <c r="H32" s="50"/>
      <c r="I32" s="47"/>
      <c r="K32" s="30"/>
    </row>
    <row r="33" spans="2:11" x14ac:dyDescent="0.2">
      <c r="B33" s="29"/>
      <c r="K33" s="30"/>
    </row>
    <row r="34" spans="2:11" x14ac:dyDescent="0.2">
      <c r="B34" s="29"/>
      <c r="C34" s="53"/>
      <c r="D34" s="64"/>
      <c r="E34" s="64"/>
      <c r="F34" s="64"/>
      <c r="G34" s="64"/>
      <c r="H34" s="64"/>
      <c r="I34" s="64"/>
      <c r="J34" s="54"/>
      <c r="K34" s="30"/>
    </row>
    <row r="35" spans="2:11" ht="13.5" thickBot="1" x14ac:dyDescent="0.25">
      <c r="B35" s="29"/>
      <c r="K35" s="30"/>
    </row>
    <row r="36" spans="2:11" ht="13.5" thickTop="1" x14ac:dyDescent="0.2">
      <c r="C36" s="55"/>
      <c r="D36" s="55"/>
      <c r="E36" s="55"/>
      <c r="F36" s="55"/>
      <c r="G36" s="55"/>
      <c r="H36" s="55"/>
      <c r="I36" s="55"/>
      <c r="J36" s="55"/>
    </row>
  </sheetData>
  <mergeCells count="3">
    <mergeCell ref="D4:E4"/>
    <mergeCell ref="H4:I4"/>
    <mergeCell ref="D34:I3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00A5-D1DB-45E1-B39A-FE4E44B6986E}">
  <dimension ref="A1:Q53"/>
  <sheetViews>
    <sheetView workbookViewId="0">
      <selection activeCell="D40" sqref="D40"/>
    </sheetView>
  </sheetViews>
  <sheetFormatPr defaultRowHeight="15" x14ac:dyDescent="0.25"/>
  <cols>
    <col min="1" max="1" width="17" customWidth="1"/>
    <col min="2" max="2" width="18.140625" customWidth="1"/>
    <col min="4" max="5" width="11.5703125" bestFit="1" customWidth="1"/>
    <col min="6" max="6" width="10.28515625" customWidth="1"/>
    <col min="7" max="7" width="10.42578125" customWidth="1"/>
    <col min="8" max="9" width="10.28515625" customWidth="1"/>
    <col min="10" max="10" width="11.140625" customWidth="1"/>
    <col min="11" max="11" width="10.5703125" customWidth="1"/>
    <col min="12" max="12" width="11.28515625" customWidth="1"/>
    <col min="13" max="13" width="10.7109375" customWidth="1"/>
    <col min="14" max="14" width="10.42578125" customWidth="1"/>
    <col min="15" max="15" width="11.42578125" customWidth="1"/>
    <col min="17" max="17" width="11.140625" bestFit="1" customWidth="1"/>
  </cols>
  <sheetData>
    <row r="1" spans="1:17" s="8" customFormat="1" x14ac:dyDescent="0.25">
      <c r="A1" s="13" t="s">
        <v>0</v>
      </c>
      <c r="D1" s="8" t="s">
        <v>43</v>
      </c>
    </row>
    <row r="2" spans="1:17" x14ac:dyDescent="0.25">
      <c r="Q2" t="s">
        <v>6</v>
      </c>
    </row>
    <row r="3" spans="1:17" s="8" customFormat="1" x14ac:dyDescent="0.25">
      <c r="A3" s="8" t="s">
        <v>30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</row>
    <row r="4" spans="1:17" x14ac:dyDescent="0.25">
      <c r="A4" s="6" t="s">
        <v>1</v>
      </c>
    </row>
    <row r="5" spans="1:17" s="8" customFormat="1" x14ac:dyDescent="0.25">
      <c r="B5" s="8" t="s">
        <v>2</v>
      </c>
      <c r="D5" s="9">
        <v>40</v>
      </c>
      <c r="E5" s="9">
        <v>45</v>
      </c>
      <c r="F5" s="9">
        <v>50</v>
      </c>
      <c r="G5" s="9">
        <v>40</v>
      </c>
      <c r="H5" s="9">
        <v>45</v>
      </c>
      <c r="I5" s="9">
        <v>50</v>
      </c>
      <c r="J5" s="9">
        <v>40</v>
      </c>
      <c r="K5" s="9">
        <v>45</v>
      </c>
      <c r="L5" s="9">
        <v>50</v>
      </c>
      <c r="M5" s="9">
        <v>40</v>
      </c>
      <c r="N5" s="9">
        <v>45</v>
      </c>
      <c r="O5" s="9">
        <v>50</v>
      </c>
    </row>
    <row r="6" spans="1:17" x14ac:dyDescent="0.25">
      <c r="B6" t="s">
        <v>3</v>
      </c>
      <c r="D6" s="1">
        <v>45</v>
      </c>
      <c r="E6" s="1">
        <v>50</v>
      </c>
      <c r="F6" s="1">
        <v>40</v>
      </c>
      <c r="G6" s="1">
        <v>45</v>
      </c>
      <c r="H6" s="1">
        <v>50</v>
      </c>
      <c r="I6" s="1">
        <v>40</v>
      </c>
      <c r="J6" s="1">
        <v>45</v>
      </c>
      <c r="K6" s="1">
        <v>50</v>
      </c>
      <c r="L6" s="1">
        <v>40</v>
      </c>
      <c r="M6" s="1">
        <v>45</v>
      </c>
      <c r="N6" s="1">
        <v>50</v>
      </c>
      <c r="O6" s="1">
        <v>40</v>
      </c>
    </row>
    <row r="7" spans="1:17" s="8" customFormat="1" x14ac:dyDescent="0.25">
      <c r="B7" s="8" t="s">
        <v>4</v>
      </c>
      <c r="D7" s="9">
        <v>50</v>
      </c>
      <c r="E7" s="9">
        <v>40</v>
      </c>
      <c r="F7" s="9">
        <v>45</v>
      </c>
      <c r="G7" s="9">
        <v>50</v>
      </c>
      <c r="H7" s="9">
        <v>40</v>
      </c>
      <c r="I7" s="9">
        <v>45</v>
      </c>
      <c r="J7" s="9">
        <v>50</v>
      </c>
      <c r="K7" s="9">
        <v>40</v>
      </c>
      <c r="L7" s="9">
        <v>45</v>
      </c>
      <c r="M7" s="9">
        <v>50</v>
      </c>
      <c r="N7" s="9">
        <v>40</v>
      </c>
      <c r="O7" s="9">
        <v>45</v>
      </c>
    </row>
    <row r="8" spans="1:17" x14ac:dyDescent="0.25">
      <c r="B8" t="s">
        <v>5</v>
      </c>
      <c r="D8" s="1">
        <v>40</v>
      </c>
      <c r="E8" s="1">
        <v>45</v>
      </c>
      <c r="F8" s="1">
        <v>50</v>
      </c>
      <c r="G8" s="1">
        <v>40</v>
      </c>
      <c r="H8" s="1">
        <v>45</v>
      </c>
      <c r="I8" s="1">
        <v>50</v>
      </c>
      <c r="J8" s="1">
        <v>40</v>
      </c>
      <c r="K8" s="1">
        <v>45</v>
      </c>
      <c r="L8" s="1">
        <v>50</v>
      </c>
      <c r="M8" s="1">
        <v>40</v>
      </c>
      <c r="N8" s="1">
        <v>45</v>
      </c>
      <c r="O8" s="1">
        <v>50</v>
      </c>
    </row>
    <row r="9" spans="1:17" s="8" customFormat="1" x14ac:dyDescent="0.25">
      <c r="A9" s="14" t="s">
        <v>6</v>
      </c>
      <c r="D9" s="9">
        <f>SUM(D5:D8)</f>
        <v>175</v>
      </c>
      <c r="E9" s="9">
        <f t="shared" ref="E9:N9" si="0">SUM(E5:E8)</f>
        <v>180</v>
      </c>
      <c r="F9" s="9">
        <f t="shared" si="0"/>
        <v>185</v>
      </c>
      <c r="G9" s="9">
        <f t="shared" si="0"/>
        <v>175</v>
      </c>
      <c r="H9" s="9">
        <f t="shared" si="0"/>
        <v>180</v>
      </c>
      <c r="I9" s="9">
        <f t="shared" si="0"/>
        <v>185</v>
      </c>
      <c r="J9" s="9">
        <f t="shared" si="0"/>
        <v>175</v>
      </c>
      <c r="K9" s="9">
        <f t="shared" si="0"/>
        <v>180</v>
      </c>
      <c r="L9" s="9">
        <f t="shared" si="0"/>
        <v>185</v>
      </c>
      <c r="M9" s="9">
        <f t="shared" si="0"/>
        <v>175</v>
      </c>
      <c r="N9" s="9">
        <f t="shared" si="0"/>
        <v>180</v>
      </c>
      <c r="O9" s="9">
        <f>SUM(O5:O8)</f>
        <v>185</v>
      </c>
    </row>
    <row r="10" spans="1:17" ht="17.25" x14ac:dyDescent="0.4">
      <c r="Q10" s="2">
        <f>SUM(D9:O9)</f>
        <v>2160</v>
      </c>
    </row>
    <row r="11" spans="1:17" s="8" customFormat="1" x14ac:dyDescent="0.25">
      <c r="A11" s="14" t="s">
        <v>7</v>
      </c>
    </row>
    <row r="12" spans="1:17" x14ac:dyDescent="0.25">
      <c r="B12" t="s">
        <v>8</v>
      </c>
      <c r="D12" s="1">
        <v>5</v>
      </c>
      <c r="E12" s="1">
        <v>3</v>
      </c>
      <c r="F12" s="1">
        <v>9</v>
      </c>
      <c r="G12" s="1">
        <v>5</v>
      </c>
      <c r="H12" s="1">
        <v>7</v>
      </c>
      <c r="I12" s="1">
        <v>7</v>
      </c>
      <c r="J12" s="1">
        <v>7</v>
      </c>
      <c r="K12" s="1">
        <v>7</v>
      </c>
      <c r="L12" s="1">
        <v>7</v>
      </c>
      <c r="M12" s="1">
        <v>7</v>
      </c>
      <c r="N12" s="1">
        <v>7</v>
      </c>
      <c r="O12" s="1">
        <v>7</v>
      </c>
    </row>
    <row r="13" spans="1:17" s="8" customFormat="1" x14ac:dyDescent="0.25">
      <c r="B13" s="8" t="s">
        <v>9</v>
      </c>
      <c r="D13" s="9">
        <v>7</v>
      </c>
      <c r="E13" s="9">
        <v>5</v>
      </c>
      <c r="F13" s="9">
        <v>3</v>
      </c>
      <c r="G13" s="9">
        <v>7</v>
      </c>
      <c r="H13" s="9">
        <v>7</v>
      </c>
      <c r="I13" s="9">
        <v>5</v>
      </c>
      <c r="J13" s="9">
        <v>3</v>
      </c>
      <c r="K13" s="9">
        <v>7</v>
      </c>
      <c r="L13" s="9">
        <v>7</v>
      </c>
      <c r="M13" s="9">
        <v>7</v>
      </c>
      <c r="N13" s="9">
        <v>5</v>
      </c>
      <c r="O13" s="9">
        <v>3</v>
      </c>
    </row>
    <row r="14" spans="1:17" x14ac:dyDescent="0.25">
      <c r="B14" t="s">
        <v>10</v>
      </c>
      <c r="D14" s="1">
        <v>9</v>
      </c>
      <c r="E14" s="1">
        <v>7</v>
      </c>
      <c r="F14" s="1">
        <v>5</v>
      </c>
      <c r="G14" s="1">
        <v>9</v>
      </c>
      <c r="H14" s="1">
        <v>9</v>
      </c>
      <c r="I14" s="1">
        <v>7</v>
      </c>
      <c r="J14" s="1">
        <v>5</v>
      </c>
      <c r="K14" s="1">
        <v>9</v>
      </c>
      <c r="L14" s="1">
        <v>9</v>
      </c>
      <c r="M14" s="1">
        <v>9</v>
      </c>
      <c r="N14" s="1">
        <v>7</v>
      </c>
      <c r="O14" s="1">
        <v>5</v>
      </c>
    </row>
    <row r="15" spans="1:17" s="8" customFormat="1" x14ac:dyDescent="0.25">
      <c r="B15" s="8" t="s">
        <v>11</v>
      </c>
      <c r="D15" s="9">
        <v>3</v>
      </c>
      <c r="E15" s="9">
        <v>9</v>
      </c>
      <c r="F15" s="9">
        <v>7</v>
      </c>
      <c r="G15" s="9">
        <v>3</v>
      </c>
      <c r="H15" s="9">
        <v>3</v>
      </c>
      <c r="I15" s="9">
        <v>9</v>
      </c>
      <c r="J15" s="9">
        <v>7</v>
      </c>
      <c r="K15" s="9">
        <v>3</v>
      </c>
      <c r="L15" s="9">
        <v>3</v>
      </c>
      <c r="M15" s="9">
        <v>3</v>
      </c>
      <c r="N15" s="9">
        <v>9</v>
      </c>
      <c r="O15" s="9">
        <v>7</v>
      </c>
    </row>
    <row r="16" spans="1:17" x14ac:dyDescent="0.25">
      <c r="B16" t="s">
        <v>12</v>
      </c>
      <c r="D16" s="1">
        <v>5</v>
      </c>
      <c r="E16" s="1">
        <v>3</v>
      </c>
      <c r="F16" s="1">
        <v>9</v>
      </c>
      <c r="G16" s="1">
        <v>5</v>
      </c>
      <c r="H16" s="1">
        <v>5</v>
      </c>
      <c r="I16" s="1">
        <v>3</v>
      </c>
      <c r="J16" s="1">
        <v>9</v>
      </c>
      <c r="K16" s="1">
        <v>5</v>
      </c>
      <c r="L16" s="1">
        <v>5</v>
      </c>
      <c r="M16" s="1">
        <v>5</v>
      </c>
      <c r="N16" s="1">
        <v>3</v>
      </c>
      <c r="O16" s="1">
        <v>9</v>
      </c>
    </row>
    <row r="17" spans="1:17" s="8" customFormat="1" x14ac:dyDescent="0.25">
      <c r="B17" s="8" t="s">
        <v>13</v>
      </c>
      <c r="D17" s="9">
        <v>7</v>
      </c>
      <c r="E17" s="9">
        <v>5</v>
      </c>
      <c r="F17" s="9">
        <v>3</v>
      </c>
      <c r="G17" s="9">
        <v>7</v>
      </c>
      <c r="H17" s="9">
        <v>7</v>
      </c>
      <c r="I17" s="9">
        <v>5</v>
      </c>
      <c r="J17" s="9">
        <v>3</v>
      </c>
      <c r="K17" s="9">
        <v>7</v>
      </c>
      <c r="L17" s="9">
        <v>7</v>
      </c>
      <c r="M17" s="9">
        <v>7</v>
      </c>
      <c r="N17" s="9">
        <v>5</v>
      </c>
      <c r="O17" s="9">
        <v>3</v>
      </c>
    </row>
    <row r="18" spans="1:17" x14ac:dyDescent="0.25">
      <c r="B18" t="s">
        <v>14</v>
      </c>
      <c r="D18" s="1">
        <v>9</v>
      </c>
      <c r="E18" s="1">
        <v>7</v>
      </c>
      <c r="F18" s="1">
        <v>5</v>
      </c>
      <c r="G18" s="1">
        <v>9</v>
      </c>
      <c r="H18" s="1">
        <v>9</v>
      </c>
      <c r="I18" s="1">
        <v>7</v>
      </c>
      <c r="J18" s="1">
        <v>5</v>
      </c>
      <c r="K18" s="1">
        <v>9</v>
      </c>
      <c r="L18" s="1">
        <v>9</v>
      </c>
      <c r="M18" s="1">
        <v>9</v>
      </c>
      <c r="N18" s="1">
        <v>7</v>
      </c>
      <c r="O18" s="1">
        <v>5</v>
      </c>
    </row>
    <row r="19" spans="1:17" s="8" customFormat="1" x14ac:dyDescent="0.25">
      <c r="B19" s="8" t="s">
        <v>15</v>
      </c>
      <c r="D19" s="9">
        <v>3</v>
      </c>
      <c r="E19" s="9">
        <v>5</v>
      </c>
      <c r="F19" s="9">
        <v>7</v>
      </c>
      <c r="G19" s="9">
        <v>3</v>
      </c>
      <c r="H19" s="9">
        <v>3</v>
      </c>
      <c r="I19" s="9">
        <v>5</v>
      </c>
      <c r="J19" s="9">
        <v>7</v>
      </c>
      <c r="K19" s="9">
        <v>3</v>
      </c>
      <c r="L19" s="9">
        <v>3</v>
      </c>
      <c r="M19" s="9">
        <v>3</v>
      </c>
      <c r="N19" s="9">
        <v>5</v>
      </c>
      <c r="O19" s="9">
        <v>7</v>
      </c>
    </row>
    <row r="20" spans="1:17" x14ac:dyDescent="0.25">
      <c r="B20" t="s">
        <v>16</v>
      </c>
      <c r="D20" s="1">
        <v>5</v>
      </c>
      <c r="E20" s="1">
        <v>3</v>
      </c>
      <c r="F20" s="1">
        <v>9</v>
      </c>
      <c r="G20" s="1">
        <v>5</v>
      </c>
      <c r="H20" s="1">
        <v>5</v>
      </c>
      <c r="I20" s="1">
        <v>3</v>
      </c>
      <c r="J20" s="1">
        <v>9</v>
      </c>
      <c r="K20" s="1">
        <v>5</v>
      </c>
      <c r="L20" s="1">
        <v>5</v>
      </c>
      <c r="M20" s="1">
        <v>5</v>
      </c>
      <c r="N20" s="1">
        <v>3</v>
      </c>
      <c r="O20" s="1">
        <v>9</v>
      </c>
    </row>
    <row r="21" spans="1:17" s="8" customFormat="1" x14ac:dyDescent="0.25">
      <c r="B21" s="8" t="s">
        <v>17</v>
      </c>
      <c r="D21" s="9">
        <v>7</v>
      </c>
      <c r="E21" s="9">
        <v>7</v>
      </c>
      <c r="F21" s="9">
        <v>7</v>
      </c>
      <c r="G21" s="9">
        <v>7</v>
      </c>
      <c r="H21" s="9">
        <v>7</v>
      </c>
      <c r="I21" s="9">
        <v>7</v>
      </c>
      <c r="J21" s="9">
        <v>7</v>
      </c>
      <c r="K21" s="9">
        <v>7</v>
      </c>
      <c r="L21" s="9">
        <v>7</v>
      </c>
      <c r="M21" s="9">
        <v>7</v>
      </c>
      <c r="N21" s="9">
        <v>7</v>
      </c>
      <c r="O21" s="9">
        <v>7</v>
      </c>
    </row>
    <row r="22" spans="1:17" x14ac:dyDescent="0.25">
      <c r="A22" s="6" t="s">
        <v>18</v>
      </c>
      <c r="D22" s="3">
        <f>SUM(D12:D21)</f>
        <v>60</v>
      </c>
      <c r="E22" s="3">
        <f t="shared" ref="E22:O22" si="1">SUM(E12:E21)</f>
        <v>54</v>
      </c>
      <c r="F22" s="3">
        <f t="shared" si="1"/>
        <v>64</v>
      </c>
      <c r="G22" s="3">
        <f t="shared" si="1"/>
        <v>60</v>
      </c>
      <c r="H22" s="3">
        <f t="shared" si="1"/>
        <v>62</v>
      </c>
      <c r="I22" s="3">
        <f t="shared" si="1"/>
        <v>58</v>
      </c>
      <c r="J22" s="3">
        <f t="shared" si="1"/>
        <v>62</v>
      </c>
      <c r="K22" s="3">
        <f t="shared" si="1"/>
        <v>62</v>
      </c>
      <c r="L22" s="3">
        <f t="shared" si="1"/>
        <v>62</v>
      </c>
      <c r="M22" s="3">
        <f t="shared" si="1"/>
        <v>62</v>
      </c>
      <c r="N22" s="3">
        <f t="shared" si="1"/>
        <v>58</v>
      </c>
      <c r="O22" s="3">
        <f t="shared" si="1"/>
        <v>62</v>
      </c>
    </row>
    <row r="23" spans="1:17" s="8" customFormat="1" ht="17.25" x14ac:dyDescent="0.4">
      <c r="Q23" s="15">
        <f>SUM(D22:O22)</f>
        <v>726</v>
      </c>
    </row>
    <row r="24" spans="1:17" x14ac:dyDescent="0.25">
      <c r="A24" s="6" t="s">
        <v>19</v>
      </c>
    </row>
    <row r="25" spans="1:17" s="8" customFormat="1" x14ac:dyDescent="0.25">
      <c r="B25" s="8" t="s">
        <v>20</v>
      </c>
      <c r="D25" s="9">
        <v>1</v>
      </c>
      <c r="E25" s="9">
        <v>5</v>
      </c>
      <c r="F25" s="9">
        <v>3</v>
      </c>
      <c r="G25" s="9">
        <v>1</v>
      </c>
      <c r="H25" s="9">
        <v>5</v>
      </c>
      <c r="I25" s="9">
        <v>3</v>
      </c>
      <c r="J25" s="9">
        <v>1</v>
      </c>
      <c r="K25" s="9">
        <v>5</v>
      </c>
      <c r="L25" s="9">
        <v>3</v>
      </c>
      <c r="M25" s="9">
        <v>1</v>
      </c>
      <c r="N25" s="9">
        <v>5</v>
      </c>
      <c r="O25" s="9">
        <v>3</v>
      </c>
    </row>
    <row r="26" spans="1:17" x14ac:dyDescent="0.25">
      <c r="B26" t="s">
        <v>21</v>
      </c>
      <c r="D26" s="1">
        <v>3</v>
      </c>
      <c r="E26" s="1">
        <v>7</v>
      </c>
      <c r="F26" s="1">
        <v>5</v>
      </c>
      <c r="G26" s="1">
        <v>3</v>
      </c>
      <c r="H26" s="1">
        <v>7</v>
      </c>
      <c r="I26" s="1">
        <v>5</v>
      </c>
      <c r="J26" s="1">
        <v>3</v>
      </c>
      <c r="K26" s="1">
        <v>7</v>
      </c>
      <c r="L26" s="1">
        <v>5</v>
      </c>
      <c r="M26" s="1">
        <v>3</v>
      </c>
      <c r="N26" s="1">
        <v>7</v>
      </c>
      <c r="O26" s="1">
        <v>5</v>
      </c>
    </row>
    <row r="27" spans="1:17" s="8" customFormat="1" x14ac:dyDescent="0.25">
      <c r="B27" s="8" t="s">
        <v>23</v>
      </c>
      <c r="D27" s="9">
        <v>5</v>
      </c>
      <c r="E27" s="9">
        <v>9</v>
      </c>
      <c r="F27" s="9">
        <v>7</v>
      </c>
      <c r="G27" s="9">
        <v>5</v>
      </c>
      <c r="H27" s="9">
        <v>9</v>
      </c>
      <c r="I27" s="9">
        <v>7</v>
      </c>
      <c r="J27" s="9">
        <v>5</v>
      </c>
      <c r="K27" s="9">
        <v>9</v>
      </c>
      <c r="L27" s="9">
        <v>7</v>
      </c>
      <c r="M27" s="9">
        <v>5</v>
      </c>
      <c r="N27" s="9">
        <v>9</v>
      </c>
      <c r="O27" s="9">
        <v>7</v>
      </c>
    </row>
    <row r="28" spans="1:17" x14ac:dyDescent="0.25">
      <c r="B28" t="s">
        <v>22</v>
      </c>
      <c r="D28" s="1">
        <v>7</v>
      </c>
      <c r="E28" s="1">
        <v>1</v>
      </c>
      <c r="F28" s="1">
        <v>9</v>
      </c>
      <c r="G28" s="1">
        <v>7</v>
      </c>
      <c r="H28" s="1">
        <v>1</v>
      </c>
      <c r="I28" s="1">
        <v>9</v>
      </c>
      <c r="J28" s="1">
        <v>7</v>
      </c>
      <c r="K28" s="1">
        <v>1</v>
      </c>
      <c r="L28" s="1">
        <v>9</v>
      </c>
      <c r="M28" s="1">
        <v>7</v>
      </c>
      <c r="N28" s="1">
        <v>1</v>
      </c>
      <c r="O28" s="1">
        <v>9</v>
      </c>
    </row>
    <row r="29" spans="1:17" s="8" customFormat="1" x14ac:dyDescent="0.25">
      <c r="B29" s="8" t="s">
        <v>24</v>
      </c>
      <c r="D29" s="9">
        <v>9</v>
      </c>
      <c r="E29" s="9">
        <v>3</v>
      </c>
      <c r="F29" s="9">
        <v>1</v>
      </c>
      <c r="G29" s="9">
        <v>9</v>
      </c>
      <c r="H29" s="9">
        <v>3</v>
      </c>
      <c r="I29" s="9">
        <v>1</v>
      </c>
      <c r="J29" s="9">
        <v>9</v>
      </c>
      <c r="K29" s="9">
        <v>3</v>
      </c>
      <c r="L29" s="9">
        <v>1</v>
      </c>
      <c r="M29" s="9">
        <v>9</v>
      </c>
      <c r="N29" s="9">
        <v>3</v>
      </c>
      <c r="O29" s="9">
        <v>1</v>
      </c>
    </row>
    <row r="30" spans="1:17" x14ac:dyDescent="0.25">
      <c r="B30" t="s">
        <v>25</v>
      </c>
      <c r="D30" s="1">
        <v>1</v>
      </c>
      <c r="E30" s="1">
        <v>5</v>
      </c>
      <c r="F30" s="1">
        <v>3</v>
      </c>
      <c r="G30" s="1">
        <v>1</v>
      </c>
      <c r="H30" s="1">
        <v>5</v>
      </c>
      <c r="I30" s="1">
        <v>3</v>
      </c>
      <c r="J30" s="1">
        <v>1</v>
      </c>
      <c r="K30" s="1">
        <v>5</v>
      </c>
      <c r="L30" s="1">
        <v>3</v>
      </c>
      <c r="M30" s="1">
        <v>1</v>
      </c>
      <c r="N30" s="1">
        <v>5</v>
      </c>
      <c r="O30" s="1">
        <v>3</v>
      </c>
    </row>
    <row r="31" spans="1:17" s="8" customFormat="1" x14ac:dyDescent="0.25">
      <c r="B31" s="8" t="s">
        <v>26</v>
      </c>
      <c r="D31" s="9">
        <v>3</v>
      </c>
      <c r="E31" s="9">
        <v>7</v>
      </c>
      <c r="F31" s="9">
        <v>5</v>
      </c>
      <c r="G31" s="9">
        <v>3</v>
      </c>
      <c r="H31" s="9">
        <v>7</v>
      </c>
      <c r="I31" s="9">
        <v>5</v>
      </c>
      <c r="J31" s="9">
        <v>3</v>
      </c>
      <c r="K31" s="9">
        <v>7</v>
      </c>
      <c r="L31" s="9">
        <v>5</v>
      </c>
      <c r="M31" s="9">
        <v>3</v>
      </c>
      <c r="N31" s="9">
        <v>7</v>
      </c>
      <c r="O31" s="9">
        <v>5</v>
      </c>
    </row>
    <row r="32" spans="1:17" x14ac:dyDescent="0.25">
      <c r="B32" t="s">
        <v>27</v>
      </c>
      <c r="D32" s="1">
        <v>5</v>
      </c>
      <c r="E32" s="1">
        <v>9</v>
      </c>
      <c r="F32" s="1">
        <v>7</v>
      </c>
      <c r="G32" s="1">
        <v>5</v>
      </c>
      <c r="H32" s="1">
        <v>9</v>
      </c>
      <c r="I32" s="1">
        <v>7</v>
      </c>
      <c r="J32" s="1">
        <v>5</v>
      </c>
      <c r="K32" s="1">
        <v>9</v>
      </c>
      <c r="L32" s="1">
        <v>7</v>
      </c>
      <c r="M32" s="1">
        <v>5</v>
      </c>
      <c r="N32" s="1">
        <v>9</v>
      </c>
      <c r="O32" s="1">
        <v>7</v>
      </c>
    </row>
    <row r="33" spans="1:17" s="8" customFormat="1" x14ac:dyDescent="0.25">
      <c r="B33" s="8" t="s">
        <v>28</v>
      </c>
      <c r="D33" s="9">
        <v>7</v>
      </c>
      <c r="E33" s="9">
        <v>1</v>
      </c>
      <c r="F33" s="9">
        <v>5</v>
      </c>
      <c r="G33" s="9">
        <v>7</v>
      </c>
      <c r="H33" s="9">
        <v>1</v>
      </c>
      <c r="I33" s="9">
        <v>5</v>
      </c>
      <c r="J33" s="9">
        <v>7</v>
      </c>
      <c r="K33" s="9">
        <v>1</v>
      </c>
      <c r="L33" s="9">
        <v>5</v>
      </c>
      <c r="M33" s="9">
        <v>7</v>
      </c>
      <c r="N33" s="9">
        <v>1</v>
      </c>
      <c r="O33" s="9">
        <v>5</v>
      </c>
    </row>
    <row r="34" spans="1:17" x14ac:dyDescent="0.25">
      <c r="B34" t="s">
        <v>29</v>
      </c>
      <c r="D34" s="1">
        <v>5</v>
      </c>
      <c r="E34" s="1">
        <v>3</v>
      </c>
      <c r="F34" s="1">
        <v>9</v>
      </c>
      <c r="G34" s="1">
        <v>5</v>
      </c>
      <c r="H34" s="1">
        <v>3</v>
      </c>
      <c r="I34" s="1">
        <v>9</v>
      </c>
      <c r="J34" s="1">
        <v>5</v>
      </c>
      <c r="K34" s="1">
        <v>3</v>
      </c>
      <c r="L34" s="1">
        <v>9</v>
      </c>
      <c r="M34" s="1">
        <v>5</v>
      </c>
      <c r="N34" s="1">
        <v>3</v>
      </c>
      <c r="O34" s="1">
        <v>9</v>
      </c>
    </row>
    <row r="35" spans="1:17" s="8" customFormat="1" x14ac:dyDescent="0.25">
      <c r="A35" s="14" t="s">
        <v>18</v>
      </c>
      <c r="D35" s="9">
        <f>SUM(D25:D34)</f>
        <v>46</v>
      </c>
      <c r="E35" s="9">
        <f t="shared" ref="E35:O35" si="2">SUM(E25:E34)</f>
        <v>50</v>
      </c>
      <c r="F35" s="9">
        <f t="shared" si="2"/>
        <v>54</v>
      </c>
      <c r="G35" s="9">
        <f t="shared" si="2"/>
        <v>46</v>
      </c>
      <c r="H35" s="9">
        <f t="shared" si="2"/>
        <v>50</v>
      </c>
      <c r="I35" s="9">
        <f t="shared" si="2"/>
        <v>54</v>
      </c>
      <c r="J35" s="9">
        <f t="shared" si="2"/>
        <v>46</v>
      </c>
      <c r="K35" s="9">
        <f t="shared" si="2"/>
        <v>50</v>
      </c>
      <c r="L35" s="9">
        <f t="shared" si="2"/>
        <v>54</v>
      </c>
      <c r="M35" s="9">
        <f t="shared" si="2"/>
        <v>46</v>
      </c>
      <c r="N35" s="9">
        <f t="shared" si="2"/>
        <v>50</v>
      </c>
      <c r="O35" s="9">
        <f t="shared" si="2"/>
        <v>54</v>
      </c>
    </row>
    <row r="36" spans="1:17" ht="17.25" x14ac:dyDescent="0.4">
      <c r="Q36" s="2">
        <f>SUM(D35:O35)</f>
        <v>600</v>
      </c>
    </row>
    <row r="37" spans="1:17" s="8" customFormat="1" x14ac:dyDescent="0.25">
      <c r="A37" s="14" t="s">
        <v>37</v>
      </c>
      <c r="D37" s="9">
        <f>D9-D22-D35</f>
        <v>69</v>
      </c>
      <c r="E37" s="9">
        <f t="shared" ref="E37:O37" si="3">E9-E22-E35</f>
        <v>76</v>
      </c>
      <c r="F37" s="9">
        <f t="shared" si="3"/>
        <v>67</v>
      </c>
      <c r="G37" s="9">
        <f t="shared" si="3"/>
        <v>69</v>
      </c>
      <c r="H37" s="9">
        <f t="shared" si="3"/>
        <v>68</v>
      </c>
      <c r="I37" s="9">
        <f t="shared" si="3"/>
        <v>73</v>
      </c>
      <c r="J37" s="9">
        <f t="shared" si="3"/>
        <v>67</v>
      </c>
      <c r="K37" s="9">
        <f t="shared" si="3"/>
        <v>68</v>
      </c>
      <c r="L37" s="9">
        <f t="shared" si="3"/>
        <v>69</v>
      </c>
      <c r="M37" s="9">
        <f t="shared" si="3"/>
        <v>67</v>
      </c>
      <c r="N37" s="9">
        <f t="shared" si="3"/>
        <v>72</v>
      </c>
      <c r="O37" s="9">
        <f t="shared" si="3"/>
        <v>69</v>
      </c>
      <c r="P37" s="9"/>
    </row>
    <row r="38" spans="1:17" ht="17.25" x14ac:dyDescent="0.4">
      <c r="Q38" s="2">
        <f>SUM(D37:O37)</f>
        <v>834</v>
      </c>
    </row>
    <row r="39" spans="1:17" s="8" customFormat="1" x14ac:dyDescent="0.25">
      <c r="A39" s="8" t="s">
        <v>39</v>
      </c>
      <c r="B39" s="10">
        <v>0.35</v>
      </c>
      <c r="D39" s="9">
        <f>IF($B$39*D37&gt;0,($B$39*D37),0)</f>
        <v>24.15</v>
      </c>
      <c r="E39" s="9">
        <f t="shared" ref="E39:O39" si="4">IF($B$39*E37&gt;0,($B$39*E37),0)</f>
        <v>26.599999999999998</v>
      </c>
      <c r="F39" s="9">
        <f t="shared" si="4"/>
        <v>23.45</v>
      </c>
      <c r="G39" s="9">
        <f t="shared" si="4"/>
        <v>24.15</v>
      </c>
      <c r="H39" s="9">
        <f t="shared" si="4"/>
        <v>23.799999999999997</v>
      </c>
      <c r="I39" s="9">
        <f t="shared" si="4"/>
        <v>25.549999999999997</v>
      </c>
      <c r="J39" s="9">
        <f t="shared" si="4"/>
        <v>23.45</v>
      </c>
      <c r="K39" s="9">
        <f t="shared" si="4"/>
        <v>23.799999999999997</v>
      </c>
      <c r="L39" s="9">
        <f t="shared" si="4"/>
        <v>24.15</v>
      </c>
      <c r="M39" s="9">
        <f t="shared" si="4"/>
        <v>23.45</v>
      </c>
      <c r="N39" s="9">
        <f t="shared" si="4"/>
        <v>25.2</v>
      </c>
      <c r="O39" s="9">
        <f t="shared" si="4"/>
        <v>24.15</v>
      </c>
    </row>
    <row r="40" spans="1:17" x14ac:dyDescent="0.25">
      <c r="A40" t="s">
        <v>40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</row>
    <row r="41" spans="1:17" s="8" customFormat="1" x14ac:dyDescent="0.25">
      <c r="D41" s="9">
        <f>SUM(D39:D40)</f>
        <v>24.15</v>
      </c>
      <c r="E41" s="9">
        <f t="shared" ref="E41:O41" si="5">SUM(E39:E40)</f>
        <v>26.599999999999998</v>
      </c>
      <c r="F41" s="9">
        <f t="shared" si="5"/>
        <v>23.45</v>
      </c>
      <c r="G41" s="9">
        <f t="shared" si="5"/>
        <v>24.15</v>
      </c>
      <c r="H41" s="9">
        <f t="shared" si="5"/>
        <v>23.799999999999997</v>
      </c>
      <c r="I41" s="9">
        <f t="shared" si="5"/>
        <v>25.549999999999997</v>
      </c>
      <c r="J41" s="9">
        <f t="shared" si="5"/>
        <v>23.45</v>
      </c>
      <c r="K41" s="9">
        <f t="shared" si="5"/>
        <v>23.799999999999997</v>
      </c>
      <c r="L41" s="9">
        <f t="shared" si="5"/>
        <v>24.15</v>
      </c>
      <c r="M41" s="9">
        <f t="shared" si="5"/>
        <v>23.45</v>
      </c>
      <c r="N41" s="9">
        <f t="shared" si="5"/>
        <v>25.2</v>
      </c>
      <c r="O41" s="9">
        <f t="shared" si="5"/>
        <v>24.15</v>
      </c>
    </row>
    <row r="42" spans="1:17" ht="17.25" x14ac:dyDescent="0.4">
      <c r="Q42" s="7">
        <f>SUM(D41:O41)</f>
        <v>291.89999999999998</v>
      </c>
    </row>
    <row r="43" spans="1:17" s="8" customFormat="1" x14ac:dyDescent="0.25">
      <c r="A43" s="14" t="s">
        <v>41</v>
      </c>
      <c r="D43" s="9">
        <f>D37-D41</f>
        <v>44.85</v>
      </c>
      <c r="E43" s="9">
        <f t="shared" ref="E43:O43" si="6">E37-E41</f>
        <v>49.400000000000006</v>
      </c>
      <c r="F43" s="9">
        <f t="shared" si="6"/>
        <v>43.55</v>
      </c>
      <c r="G43" s="9">
        <f t="shared" si="6"/>
        <v>44.85</v>
      </c>
      <c r="H43" s="9">
        <f t="shared" si="6"/>
        <v>44.2</v>
      </c>
      <c r="I43" s="9">
        <f t="shared" si="6"/>
        <v>47.45</v>
      </c>
      <c r="J43" s="9">
        <f t="shared" si="6"/>
        <v>43.55</v>
      </c>
      <c r="K43" s="9">
        <f t="shared" si="6"/>
        <v>44.2</v>
      </c>
      <c r="L43" s="9">
        <f t="shared" si="6"/>
        <v>44.85</v>
      </c>
      <c r="M43" s="9">
        <f t="shared" si="6"/>
        <v>43.55</v>
      </c>
      <c r="N43" s="9">
        <f t="shared" si="6"/>
        <v>46.8</v>
      </c>
      <c r="O43" s="9">
        <f t="shared" si="6"/>
        <v>44.85</v>
      </c>
    </row>
    <row r="44" spans="1:17" ht="17.25" x14ac:dyDescent="0.4">
      <c r="Q44" s="7">
        <f>SUM(D43:O43)</f>
        <v>542.1</v>
      </c>
    </row>
    <row r="45" spans="1:17" s="8" customFormat="1" x14ac:dyDescent="0.25">
      <c r="A45" s="8" t="s">
        <v>31</v>
      </c>
    </row>
    <row r="46" spans="1:17" x14ac:dyDescent="0.25">
      <c r="A46" t="s">
        <v>32</v>
      </c>
      <c r="B46" s="1">
        <v>5000</v>
      </c>
    </row>
    <row r="47" spans="1:17" s="8" customFormat="1" x14ac:dyDescent="0.25">
      <c r="A47" s="14" t="s">
        <v>33</v>
      </c>
      <c r="D47" s="9">
        <f>B46+D43</f>
        <v>5044.8500000000004</v>
      </c>
      <c r="E47" s="9">
        <f t="shared" ref="E47:O47" si="7">D47+E37</f>
        <v>5120.8500000000004</v>
      </c>
      <c r="F47" s="9">
        <f t="shared" si="7"/>
        <v>5187.8500000000004</v>
      </c>
      <c r="G47" s="9">
        <f t="shared" si="7"/>
        <v>5256.85</v>
      </c>
      <c r="H47" s="9">
        <f t="shared" si="7"/>
        <v>5324.85</v>
      </c>
      <c r="I47" s="9">
        <f t="shared" si="7"/>
        <v>5397.85</v>
      </c>
      <c r="J47" s="9">
        <f t="shared" si="7"/>
        <v>5464.85</v>
      </c>
      <c r="K47" s="9">
        <f t="shared" si="7"/>
        <v>5532.85</v>
      </c>
      <c r="L47" s="9">
        <f t="shared" si="7"/>
        <v>5601.85</v>
      </c>
      <c r="M47" s="9">
        <f t="shared" si="7"/>
        <v>5668.85</v>
      </c>
      <c r="N47" s="9">
        <f t="shared" si="7"/>
        <v>5740.85</v>
      </c>
      <c r="O47" s="9">
        <f t="shared" si="7"/>
        <v>5809.85</v>
      </c>
    </row>
    <row r="48" spans="1:17" x14ac:dyDescent="0.25">
      <c r="A48" s="6" t="s">
        <v>44</v>
      </c>
      <c r="B48" s="4">
        <f>O47</f>
        <v>5809.85</v>
      </c>
    </row>
    <row r="49" spans="1:2" s="8" customFormat="1" x14ac:dyDescent="0.25"/>
    <row r="50" spans="1:2" x14ac:dyDescent="0.25">
      <c r="A50" s="6" t="s">
        <v>34</v>
      </c>
    </row>
    <row r="51" spans="1:2" s="8" customFormat="1" x14ac:dyDescent="0.25">
      <c r="A51" s="8" t="s">
        <v>35</v>
      </c>
      <c r="B51" s="11">
        <f>(Q10-Q23)/Q10</f>
        <v>0.66388888888888886</v>
      </c>
    </row>
    <row r="52" spans="1:2" x14ac:dyDescent="0.25">
      <c r="A52" t="s">
        <v>38</v>
      </c>
      <c r="B52" s="5">
        <f>Q38/Q10</f>
        <v>0.38611111111111113</v>
      </c>
    </row>
    <row r="53" spans="1:2" s="8" customFormat="1" x14ac:dyDescent="0.25">
      <c r="A53" s="8" t="s">
        <v>36</v>
      </c>
      <c r="B53" s="11">
        <f>Q44/Q10</f>
        <v>0.25097222222222221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2AE6-EFF1-4DC8-A074-5010DD31E41E}">
  <dimension ref="A1:Q53"/>
  <sheetViews>
    <sheetView workbookViewId="0">
      <selection activeCell="D2" sqref="D2"/>
    </sheetView>
  </sheetViews>
  <sheetFormatPr defaultRowHeight="15" x14ac:dyDescent="0.25"/>
  <cols>
    <col min="1" max="1" width="17" customWidth="1"/>
    <col min="2" max="2" width="18.140625" customWidth="1"/>
    <col min="4" max="5" width="11.5703125" bestFit="1" customWidth="1"/>
    <col min="6" max="6" width="10.28515625" customWidth="1"/>
    <col min="7" max="7" width="10.42578125" customWidth="1"/>
    <col min="8" max="9" width="10.28515625" customWidth="1"/>
    <col min="10" max="10" width="11.140625" customWidth="1"/>
    <col min="11" max="11" width="10.5703125" customWidth="1"/>
    <col min="12" max="12" width="11.28515625" customWidth="1"/>
    <col min="13" max="13" width="10.7109375" customWidth="1"/>
    <col min="14" max="14" width="10.42578125" customWidth="1"/>
    <col min="15" max="15" width="11.42578125" customWidth="1"/>
    <col min="17" max="17" width="10.5703125" bestFit="1" customWidth="1"/>
  </cols>
  <sheetData>
    <row r="1" spans="1:17" s="8" customFormat="1" x14ac:dyDescent="0.25">
      <c r="A1" s="13" t="s">
        <v>0</v>
      </c>
      <c r="C1" s="12" t="s">
        <v>42</v>
      </c>
      <c r="D1" s="12" t="s">
        <v>140</v>
      </c>
      <c r="E1" s="12"/>
      <c r="F1" s="12"/>
      <c r="G1" s="12"/>
      <c r="H1" s="12"/>
      <c r="I1" s="12"/>
      <c r="J1" s="12"/>
    </row>
    <row r="2" spans="1:17" x14ac:dyDescent="0.25">
      <c r="Q2" t="s">
        <v>6</v>
      </c>
    </row>
    <row r="3" spans="1:17" s="8" customFormat="1" x14ac:dyDescent="0.25">
      <c r="A3" s="8" t="s">
        <v>30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</row>
    <row r="4" spans="1:17" x14ac:dyDescent="0.25">
      <c r="A4" s="6" t="s">
        <v>1</v>
      </c>
    </row>
    <row r="5" spans="1:17" s="8" customFormat="1" x14ac:dyDescent="0.25">
      <c r="B5" s="8" t="s">
        <v>2</v>
      </c>
      <c r="D5" s="9">
        <f>FORECAST(D3,'Last 12 Months'!D5:$O$5,'Last 12 Months'!D3:O3)</f>
        <v>43.46153846153846</v>
      </c>
      <c r="E5" s="9">
        <f>FORECAST($E$3,'Last 12 Months'!E5:P5,'Last 12 Months'!$E$3:$P$3)</f>
        <v>45</v>
      </c>
      <c r="F5" s="9">
        <f>FORECAST($F$3,'Last 12 Months'!F5:Q5,'Last 12 Months'!$F$3:$Q$3)</f>
        <v>45.090909090909093</v>
      </c>
      <c r="G5" s="9">
        <f>FORECAST($G$3,'Last 12 Months'!G5:R5,'Last 12 Months'!$G$3:$R$3)</f>
        <v>43</v>
      </c>
      <c r="H5" s="9">
        <f>FORECAST($H$3,'Last 12 Months'!H5:S5,'Last 12 Months'!$H$3:$S$3)</f>
        <v>45</v>
      </c>
      <c r="I5" s="9">
        <f>FORECAST($I$3,'Last 12 Months'!I5:T5,'Last 12 Months'!$I$3:$T$3)</f>
        <v>45.178571428571431</v>
      </c>
      <c r="J5" s="9">
        <f>FORECAST($J$3,'Last 12 Months'!J5:U5,'Last 12 Months'!$J$3:$U$3)</f>
        <v>42.142857142857146</v>
      </c>
      <c r="K5" s="9">
        <f>FORECAST($K$3,'Last 12 Months'!K5:V5,'Last 12 Months'!$K$3:$V$3)</f>
        <v>45</v>
      </c>
      <c r="L5" s="9">
        <f>FORECAST($L$3,'Last 12 Months'!L5:W5,'Last 12 Months'!$L$3:$W$3)</f>
        <v>45.5</v>
      </c>
      <c r="M5" s="9">
        <f>FORECAST($M$3,'Last 12 Months'!M5:X5,'Last 12 Months'!$M$3:$X$3)</f>
        <v>40</v>
      </c>
      <c r="N5" s="9">
        <f>FORECAST($N$3,'Last 12 Months'!N5:Y5,'Last 12 Months'!$N$3:$Y$3)</f>
        <v>45</v>
      </c>
      <c r="O5" s="9">
        <f>FORECAST($O$3,'Last 12 Months'!D5:O5,'Last 12 Months'!$D$3:$O$3)</f>
        <v>46.538461538461533</v>
      </c>
    </row>
    <row r="6" spans="1:17" x14ac:dyDescent="0.25">
      <c r="B6" t="s">
        <v>3</v>
      </c>
      <c r="D6" s="1">
        <f>FORECAST(D3,'Last 12 Months'!D6:O6,'Last 12 Months'!D3:O3)</f>
        <v>45.769230769230766</v>
      </c>
      <c r="E6" s="1">
        <f>FORECAST($E$3,'Last 12 Months'!E6:P6,'Last 12 Months'!$E$3:$P$3)</f>
        <v>45.909090909090907</v>
      </c>
      <c r="F6" s="1">
        <f>FORECAST($F$3,'Last 12 Months'!F6:Q6,'Last 12 Months'!$F$3:$Q$3)</f>
        <v>44.090909090909093</v>
      </c>
      <c r="G6" s="1">
        <f>FORECAST($G$3,'Last 12 Months'!G6:R6,'Last 12 Months'!$G$3:$R$3)</f>
        <v>46</v>
      </c>
      <c r="H6" s="1">
        <f>FORECAST($H$3,'Last 12 Months'!H6:S6,'Last 12 Months'!$H$3:$S$3)</f>
        <v>46.25</v>
      </c>
      <c r="I6" s="1">
        <f>FORECAST($I$3,'Last 12 Months'!I6:T6,'Last 12 Months'!$I$3:$T$3)</f>
        <v>43.75</v>
      </c>
      <c r="J6" s="1">
        <f>FORECAST($J$3,'Last 12 Months'!J6:U6,'Last 12 Months'!$J$3:$U$3)</f>
        <v>46.428571428571431</v>
      </c>
      <c r="K6" s="1">
        <f>FORECAST($K$3,'Last 12 Months'!K6:V6,'Last 12 Months'!$K$3:$V$3)</f>
        <v>47</v>
      </c>
      <c r="L6" s="1">
        <f>FORECAST($L$3,'Last 12 Months'!L6:W6,'Last 12 Months'!$L$3:$W$3)</f>
        <v>43</v>
      </c>
      <c r="M6" s="1">
        <f>FORECAST($M$3,'Last 12 Months'!M6:X6,'Last 12 Months'!$M$3:$X$3)</f>
        <v>47.5</v>
      </c>
      <c r="N6" s="1">
        <f>FORECAST($N$3,'Last 12 Months'!N6:Y6,'Last 12 Months'!$N$3:$Y$3)</f>
        <v>50</v>
      </c>
      <c r="O6" s="1">
        <f>FORECAST($O$3,'Last 12 Months'!D6:O6,'Last 12 Months'!$D$3:$O$3)</f>
        <v>44.230769230769226</v>
      </c>
    </row>
    <row r="7" spans="1:17" s="8" customFormat="1" x14ac:dyDescent="0.25">
      <c r="B7" s="8" t="s">
        <v>4</v>
      </c>
      <c r="D7" s="9">
        <f>FORECAST(D3,'Last 12 Months'!D7:O7,'Last 12 Months'!D3:O3)</f>
        <v>45.769230769230766</v>
      </c>
      <c r="E7" s="9">
        <f>FORECAST($E$3,'Last 12 Months'!E7:P7,'Last 12 Months'!$E$3:$P$3)</f>
        <v>44.090909090909093</v>
      </c>
      <c r="F7" s="9">
        <f>FORECAST($F$3,'Last 12 Months'!F7:Q7,'Last 12 Months'!$F$3:$Q$3)</f>
        <v>45.81818181818182</v>
      </c>
      <c r="G7" s="9">
        <f>FORECAST($G$3,'Last 12 Months'!G7:R7,'Last 12 Months'!$G$3:$R$3)</f>
        <v>46</v>
      </c>
      <c r="H7" s="9">
        <f>FORECAST($H$3,'Last 12 Months'!H7:S7,'Last 12 Months'!$H$3:$S$3)</f>
        <v>43.75</v>
      </c>
      <c r="I7" s="9">
        <f>FORECAST($I$3,'Last 12 Months'!I7:T7,'Last 12 Months'!$I$3:$T$3)</f>
        <v>46.071428571428569</v>
      </c>
      <c r="J7" s="9">
        <f>FORECAST($J$3,'Last 12 Months'!J7:U7,'Last 12 Months'!$J$3:$U$3)</f>
        <v>46.428571428571431</v>
      </c>
      <c r="K7" s="9">
        <f>FORECAST($K$3,'Last 12 Months'!K7:V7,'Last 12 Months'!$K$3:$V$3)</f>
        <v>43</v>
      </c>
      <c r="L7" s="9">
        <f>FORECAST($L$3,'Last 12 Months'!L7:W7,'Last 12 Months'!$L$3:$W$3)</f>
        <v>46.5</v>
      </c>
      <c r="M7" s="9">
        <f>FORECAST($M$3,'Last 12 Months'!M7:X7,'Last 12 Months'!$M$3:$X$3)</f>
        <v>47.5</v>
      </c>
      <c r="N7" s="9">
        <f>FORECAST($N$3,'Last 12 Months'!N7:Y7,'Last 12 Months'!$N$3:$Y$3)</f>
        <v>40</v>
      </c>
      <c r="O7" s="9">
        <f>FORECAST($O$3,'Last 12 Months'!D7:O7,'Last 12 Months'!$D$3:$O$3)</f>
        <v>44.230769230769226</v>
      </c>
    </row>
    <row r="8" spans="1:17" x14ac:dyDescent="0.25">
      <c r="B8" t="s">
        <v>5</v>
      </c>
      <c r="D8" s="1">
        <f>FORECAST(D3,'Last 12 Months'!D8:O8,'Last 12 Months'!D3:O3)</f>
        <v>43.46153846153846</v>
      </c>
      <c r="E8" s="1">
        <f>FORECAST($E$3,'Last 12 Months'!E8:P8,'Last 12 Months'!$E$3:$P$3)</f>
        <v>45</v>
      </c>
      <c r="F8" s="1">
        <f>FORECAST($F$3,'Last 12 Months'!F8:Q8,'Last 12 Months'!$F$3:$Q$3)</f>
        <v>45.090909090909093</v>
      </c>
      <c r="G8" s="1">
        <f>FORECAST($G$3,'Last 12 Months'!G8:R8,'Last 12 Months'!$G$3:$R$3)</f>
        <v>43</v>
      </c>
      <c r="H8" s="1">
        <f>FORECAST($H$3,'Last 12 Months'!H8:S8,'Last 12 Months'!$H$3:$S$3)</f>
        <v>45</v>
      </c>
      <c r="I8" s="1">
        <f>FORECAST($I$3,'Last 12 Months'!I8:T8,'Last 12 Months'!$I$3:$T$3)</f>
        <v>45.178571428571431</v>
      </c>
      <c r="J8" s="1">
        <f>FORECAST($J$3,'Last 12 Months'!J8:U8,'Last 12 Months'!$J$3:$U$3)</f>
        <v>42.142857142857146</v>
      </c>
      <c r="K8" s="1">
        <f>FORECAST($K$3,'Last 12 Months'!K8:V8,'Last 12 Months'!$K$3:$V$3)</f>
        <v>45</v>
      </c>
      <c r="L8" s="1">
        <f>FORECAST($L$3,'Last 12 Months'!L8:W8,'Last 12 Months'!$L$3:$W$3)</f>
        <v>45.5</v>
      </c>
      <c r="M8" s="1">
        <f>FORECAST($M$3,'Last 12 Months'!M8:X8,'Last 12 Months'!$M$3:$X$3)</f>
        <v>40</v>
      </c>
      <c r="N8" s="1">
        <f>FORECAST($N$3,'Last 12 Months'!N8:Y8,'Last 12 Months'!$N$3:$Y$3)</f>
        <v>45</v>
      </c>
      <c r="O8" s="1">
        <f>FORECAST($O$3,'Last 12 Months'!D8:O8,'Last 12 Months'!$D$3:$O$3)</f>
        <v>46.538461538461533</v>
      </c>
    </row>
    <row r="9" spans="1:17" s="8" customFormat="1" x14ac:dyDescent="0.25">
      <c r="A9" s="14" t="s">
        <v>6</v>
      </c>
      <c r="D9" s="9">
        <f>SUM(D5:D8)</f>
        <v>178.46153846153845</v>
      </c>
      <c r="E9" s="9">
        <f t="shared" ref="E9:N9" si="0">SUM(E5:E8)</f>
        <v>180</v>
      </c>
      <c r="F9" s="9">
        <f t="shared" si="0"/>
        <v>180.09090909090909</v>
      </c>
      <c r="G9" s="9">
        <f t="shared" si="0"/>
        <v>178</v>
      </c>
      <c r="H9" s="9">
        <f t="shared" si="0"/>
        <v>180</v>
      </c>
      <c r="I9" s="9">
        <f t="shared" si="0"/>
        <v>180.17857142857144</v>
      </c>
      <c r="J9" s="9">
        <f t="shared" si="0"/>
        <v>177.14285714285714</v>
      </c>
      <c r="K9" s="9">
        <f t="shared" si="0"/>
        <v>180</v>
      </c>
      <c r="L9" s="9">
        <f t="shared" si="0"/>
        <v>180.5</v>
      </c>
      <c r="M9" s="9">
        <f t="shared" si="0"/>
        <v>175</v>
      </c>
      <c r="N9" s="9">
        <f t="shared" si="0"/>
        <v>180</v>
      </c>
      <c r="O9" s="9">
        <f>SUM(O5:O8)</f>
        <v>181.53846153846155</v>
      </c>
    </row>
    <row r="10" spans="1:17" ht="17.25" x14ac:dyDescent="0.4">
      <c r="Q10" s="2">
        <f>SUM(D9:O9)</f>
        <v>2150.9123376623379</v>
      </c>
    </row>
    <row r="11" spans="1:17" s="8" customFormat="1" x14ac:dyDescent="0.25">
      <c r="A11" s="14" t="s">
        <v>7</v>
      </c>
    </row>
    <row r="12" spans="1:17" x14ac:dyDescent="0.25">
      <c r="B12" t="s">
        <v>8</v>
      </c>
      <c r="D12" s="1">
        <f>FORECAST($D$3,'Last 12 Months'!D12:O12,'Last 12 Months'!$D$3:$O$3)</f>
        <v>5.4615384615384617</v>
      </c>
      <c r="E12" s="1">
        <f>FORECAST($E$3,'Last 12 Months'!D12:P12,'Last 12 Months'!$D$3:$P$3)</f>
        <v>5.65034965034965</v>
      </c>
      <c r="F12" s="1">
        <f>FORECAST($F$3,'Last 12 Months'!E12:Q12,'Last 12 Months'!$E$3:$Q$3)</f>
        <v>5.9818181818181824</v>
      </c>
      <c r="G12" s="1">
        <f>FORECAST($G$3,'Last 12 Months'!F12:R12,'Last 12 Months'!$F$3:$R$3)</f>
        <v>7.084848484848485</v>
      </c>
      <c r="H12" s="1">
        <f>FORECAST($H$3,'Last 12 Months'!G12:S12,'Last 12 Months'!$G$3:$S$3)</f>
        <v>6.3777777777777782</v>
      </c>
      <c r="I12" s="1">
        <f>FORECAST($I$3,'Last 12 Months'!H12:T12,'Last 12 Months'!$H$3:$T$3)</f>
        <v>7</v>
      </c>
      <c r="J12" s="1">
        <f>FORECAST($J$3,'Last 12 Months'!I12:U12,'Last 12 Months'!$I$3:$U$3)</f>
        <v>7</v>
      </c>
      <c r="K12" s="1">
        <f>FORECAST($K$3,'Last 12 Months'!J12:V12,'Last 12 Months'!$J$3:$V$3)</f>
        <v>7</v>
      </c>
      <c r="L12" s="1">
        <f>FORECAST($L$3,'Last 12 Months'!K12:W12,'Last 12 Months'!$K$3:$W$3)</f>
        <v>7</v>
      </c>
      <c r="M12" s="1">
        <f>FORECAST($M$3,'Last 12 Months'!L12:X12,'Last 12 Months'!$L$3:$X$3)</f>
        <v>7</v>
      </c>
      <c r="N12" s="1">
        <f>FORECAST($N$3,'Last 12 Months'!M12:Y12,'Last 12 Months'!$M$3:$Y$3)</f>
        <v>7</v>
      </c>
      <c r="O12" s="1">
        <f>FORECAST($O$3,'Last 12 Months'!N12:Z12,'Last 12 Months'!$N$3:$Z$3)</f>
        <v>7</v>
      </c>
    </row>
    <row r="13" spans="1:17" s="8" customFormat="1" x14ac:dyDescent="0.25">
      <c r="B13" s="8" t="s">
        <v>9</v>
      </c>
      <c r="D13" s="9">
        <f>FORECAST($D$3,'Last 12 Months'!D13:O13,'Last 12 Months'!$D$3:$O$3)</f>
        <v>5.8461538461538458</v>
      </c>
      <c r="E13" s="9">
        <f>FORECAST($E$3,'Last 12 Months'!D13:P13,'Last 12 Months'!$D$3:$P$3)</f>
        <v>5.7832167832167833</v>
      </c>
      <c r="F13" s="9">
        <f>FORECAST($F$3,'Last 12 Months'!E13:Q13,'Last 12 Months'!$E$3:$Q$3)</f>
        <v>5.3636363636363633</v>
      </c>
      <c r="G13" s="9">
        <f>FORECAST($G$3,'Last 12 Months'!F13:R13,'Last 12 Months'!$F$3:$R$3)</f>
        <v>5.4848484848484853</v>
      </c>
      <c r="H13" s="9">
        <f>FORECAST($H$3,'Last 12 Months'!G13:S13,'Last 12 Months'!$G$3:$S$3)</f>
        <v>6.3666666666666663</v>
      </c>
      <c r="I13" s="9">
        <f>FORECAST($I$3,'Last 12 Months'!H13:T13,'Last 12 Months'!$H$3:$T$3)</f>
        <v>5.9761904761904763</v>
      </c>
      <c r="J13" s="9">
        <f>FORECAST($J$3,'Last 12 Months'!I13:U13,'Last 12 Months'!$I$3:$U$3)</f>
        <v>5.4285714285714288</v>
      </c>
      <c r="K13" s="9">
        <f>FORECAST($K$3,'Last 12 Months'!J13:V13,'Last 12 Months'!$J$3:$V$3)</f>
        <v>5.5904761904761902</v>
      </c>
      <c r="L13" s="9">
        <f>FORECAST($L$3,'Last 12 Months'!K13:W13,'Last 12 Months'!$K$3:$W$3)</f>
        <v>6.8000000000000007</v>
      </c>
      <c r="M13" s="9">
        <f>FORECAST($M$3,'Last 12 Months'!L13:X13,'Last 12 Months'!$L$3:$X$3)</f>
        <v>6.1999999999999993</v>
      </c>
      <c r="N13" s="9">
        <f>FORECAST($N$3,'Last 12 Months'!M13:Y13,'Last 12 Months'!$M$3:$Y$3)</f>
        <v>5</v>
      </c>
      <c r="O13" s="9">
        <f>FORECAST($O$3,'Last 12 Months'!N13:Z13,'Last 12 Months'!$N$3:$Z$3)</f>
        <v>3</v>
      </c>
    </row>
    <row r="14" spans="1:17" x14ac:dyDescent="0.25">
      <c r="B14" t="s">
        <v>10</v>
      </c>
      <c r="D14" s="1">
        <f>FORECAST($D$3,'Last 12 Months'!D14:O14,'Last 12 Months'!$D$3:$O$3)</f>
        <v>7.8461538461538458</v>
      </c>
      <c r="E14" s="1">
        <f>FORECAST($E$3,'Last 12 Months'!D14:P14,'Last 12 Months'!$D$3:$P$3)</f>
        <v>7.7832167832167833</v>
      </c>
      <c r="F14" s="1">
        <f>FORECAST($F$3,'Last 12 Months'!E14:Q14,'Last 12 Months'!$E$3:$Q$3)</f>
        <v>7.3636363636363633</v>
      </c>
      <c r="G14" s="1">
        <f>FORECAST($G$3,'Last 12 Months'!F14:R14,'Last 12 Months'!$F$3:$R$3)</f>
        <v>7.4848484848484853</v>
      </c>
      <c r="H14" s="1">
        <f>FORECAST($H$3,'Last 12 Months'!G14:S14,'Last 12 Months'!$G$3:$S$3)</f>
        <v>8.3666666666666671</v>
      </c>
      <c r="I14" s="1">
        <f>FORECAST($I$3,'Last 12 Months'!H14:T14,'Last 12 Months'!$H$3:$T$3)</f>
        <v>7.9761904761904763</v>
      </c>
      <c r="J14" s="1">
        <f>FORECAST($J$3,'Last 12 Months'!I14:U14,'Last 12 Months'!$I$3:$U$3)</f>
        <v>7.4285714285714288</v>
      </c>
      <c r="K14" s="1">
        <f>FORECAST($K$3,'Last 12 Months'!J14:V14,'Last 12 Months'!$J$3:$V$3)</f>
        <v>7.5904761904761902</v>
      </c>
      <c r="L14" s="1">
        <f>FORECAST($L$3,'Last 12 Months'!K14:W14,'Last 12 Months'!$K$3:$W$3)</f>
        <v>8.8000000000000007</v>
      </c>
      <c r="M14" s="1">
        <f>FORECAST($M$3,'Last 12 Months'!L14:X14,'Last 12 Months'!$L$3:$X$3)</f>
        <v>8.1999999999999993</v>
      </c>
      <c r="N14" s="1">
        <f>FORECAST($N$3,'Last 12 Months'!M14:Y14,'Last 12 Months'!$M$3:$Y$3)</f>
        <v>7</v>
      </c>
      <c r="O14" s="1">
        <f>FORECAST($O$3,'Last 12 Months'!N14:Z14,'Last 12 Months'!$N$3:$Z$3)</f>
        <v>5</v>
      </c>
    </row>
    <row r="15" spans="1:17" s="8" customFormat="1" x14ac:dyDescent="0.25">
      <c r="B15" s="8" t="s">
        <v>11</v>
      </c>
      <c r="D15" s="9">
        <f>FORECAST($D$3,'Last 12 Months'!D15:O15,'Last 12 Months'!$D$3:$O$3)</f>
        <v>5.2307692307692308</v>
      </c>
      <c r="E15" s="9">
        <f>FORECAST($E$3,'Last 12 Months'!D15:P15,'Last 12 Months'!$D$3:$P$3)</f>
        <v>5.2797202797202791</v>
      </c>
      <c r="F15" s="9">
        <f>FORECAST($F$3,'Last 12 Months'!E15:Q15,'Last 12 Months'!$E$3:$Q$3)</f>
        <v>6.0181818181818185</v>
      </c>
      <c r="G15" s="9">
        <f>FORECAST($G$3,'Last 12 Months'!F15:R15,'Last 12 Months'!$F$3:$R$3)</f>
        <v>4.9757575757575765</v>
      </c>
      <c r="H15" s="9">
        <f>FORECAST($H$3,'Last 12 Months'!G15:S15,'Last 12 Months'!$G$3:$S$3)</f>
        <v>4.3222222222222229</v>
      </c>
      <c r="I15" s="9">
        <f>FORECAST($I$3,'Last 12 Months'!H15:T15,'Last 12 Months'!$H$3:$T$3)</f>
        <v>5.0238095238095237</v>
      </c>
      <c r="J15" s="9">
        <f>FORECAST($J$3,'Last 12 Months'!I15:U15,'Last 12 Months'!$I$3:$U$3)</f>
        <v>5.9999999999999991</v>
      </c>
      <c r="K15" s="9">
        <f>FORECAST($K$3,'Last 12 Months'!J15:V15,'Last 12 Months'!$J$3:$V$3)</f>
        <v>4.5619047619047617</v>
      </c>
      <c r="L15" s="9">
        <f>FORECAST($L$3,'Last 12 Months'!K15:W15,'Last 12 Months'!$K$3:$W$3)</f>
        <v>3.5999999999999996</v>
      </c>
      <c r="M15" s="9">
        <f>FORECAST($M$3,'Last 12 Months'!L15:X15,'Last 12 Months'!$L$3:$X$3)</f>
        <v>4.5999999999999979</v>
      </c>
      <c r="N15" s="9">
        <f>FORECAST($N$3,'Last 12 Months'!M15:Y15,'Last 12 Months'!$M$3:$Y$3)</f>
        <v>6.3333333333333321</v>
      </c>
      <c r="O15" s="9">
        <f>FORECAST($O$3,'Last 12 Months'!N15:Z15,'Last 12 Months'!$N$3:$Z$3)</f>
        <v>7</v>
      </c>
    </row>
    <row r="16" spans="1:17" x14ac:dyDescent="0.25">
      <c r="B16" t="s">
        <v>12</v>
      </c>
      <c r="D16" s="1">
        <f>FORECAST($D$3,'Last 12 Months'!D16:O16,'Last 12 Months'!$D$3:$O$3)</f>
        <v>5.0769230769230766</v>
      </c>
      <c r="E16" s="1">
        <f>FORECAST($E$3,'Last 12 Months'!D16:P16,'Last 12 Months'!$D$3:$P$3)</f>
        <v>5.1538461538461542</v>
      </c>
      <c r="F16" s="1">
        <f>FORECAST($F$3,'Last 12 Months'!E16:Q16,'Last 12 Months'!$E$3:$Q$3)</f>
        <v>5.2545454545454549</v>
      </c>
      <c r="G16" s="1">
        <f>FORECAST($G$3,'Last 12 Months'!F16:R16,'Last 12 Months'!$F$3:$R$3)</f>
        <v>6.0545454545454538</v>
      </c>
      <c r="H16" s="1">
        <f>FORECAST($H$3,'Last 12 Months'!G16:S16,'Last 12 Months'!$G$3:$S$3)</f>
        <v>4.9444444444444446</v>
      </c>
      <c r="I16" s="1">
        <f>FORECAST($I$3,'Last 12 Months'!H16:T16,'Last 12 Months'!$H$3:$T$3)</f>
        <v>5.0238095238095237</v>
      </c>
      <c r="J16" s="1">
        <f>FORECAST($J$3,'Last 12 Months'!I16:U16,'Last 12 Months'!$I$3:$U$3)</f>
        <v>5.1428571428571423</v>
      </c>
      <c r="K16" s="1">
        <f>FORECAST($K$3,'Last 12 Months'!J16:V16,'Last 12 Months'!$J$3:$V$3)</f>
        <v>6.2571428571428562</v>
      </c>
      <c r="L16" s="1">
        <f>FORECAST($L$3,'Last 12 Months'!K16:W16,'Last 12 Months'!$K$3:$W$3)</f>
        <v>4.8</v>
      </c>
      <c r="M16" s="1">
        <f>FORECAST($M$3,'Last 12 Months'!L16:X16,'Last 12 Months'!$L$3:$X$3)</f>
        <v>5</v>
      </c>
      <c r="N16" s="1">
        <f>FORECAST($N$3,'Last 12 Months'!M16:Y16,'Last 12 Months'!$M$3:$Y$3)</f>
        <v>5.6666666666666679</v>
      </c>
      <c r="O16" s="1">
        <f>FORECAST($O$3,'Last 12 Months'!N16:Z16,'Last 12 Months'!$N$3:$Z$3)</f>
        <v>9</v>
      </c>
    </row>
    <row r="17" spans="1:17" s="8" customFormat="1" x14ac:dyDescent="0.25">
      <c r="B17" s="8" t="s">
        <v>13</v>
      </c>
      <c r="D17" s="9">
        <f>FORECAST($D$3,'Last 12 Months'!D17:O17,'Last 12 Months'!$D$3:$O$3)</f>
        <v>5.8461538461538458</v>
      </c>
      <c r="E17" s="9">
        <f>FORECAST($E$3,'Last 12 Months'!D17:P17,'Last 12 Months'!$D$3:$P$3)</f>
        <v>5.7832167832167833</v>
      </c>
      <c r="F17" s="9">
        <f>FORECAST($F$3,'Last 12 Months'!E17:Q17,'Last 12 Months'!$E$3:$Q$3)</f>
        <v>5.3636363636363633</v>
      </c>
      <c r="G17" s="9">
        <f>FORECAST($G$3,'Last 12 Months'!F17:R17,'Last 12 Months'!$F$3:$R$3)</f>
        <v>5.4848484848484853</v>
      </c>
      <c r="H17" s="9">
        <f>FORECAST($H$3,'Last 12 Months'!G17:S17,'Last 12 Months'!$G$3:$S$3)</f>
        <v>6.3666666666666663</v>
      </c>
      <c r="I17" s="9">
        <f>FORECAST($I$3,'Last 12 Months'!H17:T17,'Last 12 Months'!$H$3:$T$3)</f>
        <v>5.9761904761904763</v>
      </c>
      <c r="J17" s="9">
        <f>FORECAST($J$3,'Last 12 Months'!I17:U17,'Last 12 Months'!$I$3:$U$3)</f>
        <v>5.4285714285714288</v>
      </c>
      <c r="K17" s="9">
        <f>FORECAST($K$3,'Last 12 Months'!J17:V17,'Last 12 Months'!$J$3:$V$3)</f>
        <v>5.5904761904761902</v>
      </c>
      <c r="L17" s="9">
        <f>FORECAST($L$3,'Last 12 Months'!K17:W17,'Last 12 Months'!$K$3:$W$3)</f>
        <v>6.8000000000000007</v>
      </c>
      <c r="M17" s="9">
        <f>FORECAST($M$3,'Last 12 Months'!L17:X17,'Last 12 Months'!$L$3:$X$3)</f>
        <v>6.1999999999999993</v>
      </c>
      <c r="N17" s="9">
        <f>FORECAST($N$3,'Last 12 Months'!M17:Y17,'Last 12 Months'!$M$3:$Y$3)</f>
        <v>5</v>
      </c>
      <c r="O17" s="9">
        <f>FORECAST($O$3,'Last 12 Months'!N17:Z17,'Last 12 Months'!$N$3:$Z$3)</f>
        <v>3</v>
      </c>
    </row>
    <row r="18" spans="1:17" x14ac:dyDescent="0.25">
      <c r="B18" t="s">
        <v>14</v>
      </c>
      <c r="D18" s="1">
        <f>FORECAST($D$3,'Last 12 Months'!D18:O18,'Last 12 Months'!$D$3:$O$3)</f>
        <v>7.8461538461538458</v>
      </c>
      <c r="E18" s="1">
        <f>FORECAST($E$3,'Last 12 Months'!D18:P18,'Last 12 Months'!$D$3:$P$3)</f>
        <v>7.7832167832167833</v>
      </c>
      <c r="F18" s="1">
        <f>FORECAST($F$3,'Last 12 Months'!E18:Q18,'Last 12 Months'!$E$3:$Q$3)</f>
        <v>7.3636363636363633</v>
      </c>
      <c r="G18" s="1">
        <f>FORECAST($G$3,'Last 12 Months'!F18:R18,'Last 12 Months'!$F$3:$R$3)</f>
        <v>7.4848484848484853</v>
      </c>
      <c r="H18" s="1">
        <f>FORECAST($H$3,'Last 12 Months'!G18:S18,'Last 12 Months'!$G$3:$S$3)</f>
        <v>8.3666666666666671</v>
      </c>
      <c r="I18" s="1">
        <f>FORECAST($I$3,'Last 12 Months'!H18:T18,'Last 12 Months'!$H$3:$T$3)</f>
        <v>7.9761904761904763</v>
      </c>
      <c r="J18" s="1">
        <f>FORECAST($J$3,'Last 12 Months'!I18:U18,'Last 12 Months'!$I$3:$U$3)</f>
        <v>7.4285714285714288</v>
      </c>
      <c r="K18" s="1">
        <f>FORECAST($K$3,'Last 12 Months'!J18:V18,'Last 12 Months'!$J$3:$V$3)</f>
        <v>7.5904761904761902</v>
      </c>
      <c r="L18" s="1">
        <f>FORECAST($L$3,'Last 12 Months'!K18:W18,'Last 12 Months'!$K$3:$W$3)</f>
        <v>8.8000000000000007</v>
      </c>
      <c r="M18" s="1">
        <f>FORECAST($M$3,'Last 12 Months'!L18:X18,'Last 12 Months'!$L$3:$X$3)</f>
        <v>8.1999999999999993</v>
      </c>
      <c r="N18" s="1">
        <f>FORECAST($N$3,'Last 12 Months'!M18:Y18,'Last 12 Months'!$M$3:$Y$3)</f>
        <v>7</v>
      </c>
      <c r="O18" s="1">
        <f>FORECAST($O$3,'Last 12 Months'!N18:Z18,'Last 12 Months'!$N$3:$Z$3)</f>
        <v>5</v>
      </c>
    </row>
    <row r="19" spans="1:17" s="8" customFormat="1" x14ac:dyDescent="0.25">
      <c r="B19" s="8" t="s">
        <v>15</v>
      </c>
      <c r="D19" s="9">
        <f>FORECAST($D$3,'Last 12 Months'!D19:O19,'Last 12 Months'!$D$3:$O$3)</f>
        <v>4.1538461538461542</v>
      </c>
      <c r="E19" s="9">
        <f>FORECAST($E$3,'Last 12 Months'!D19:P19,'Last 12 Months'!$D$3:$P$3)</f>
        <v>4.2167832167832167</v>
      </c>
      <c r="F19" s="9">
        <f>FORECAST($F$3,'Last 12 Months'!E19:Q19,'Last 12 Months'!$E$3:$Q$3)</f>
        <v>4.6363636363636367</v>
      </c>
      <c r="G19" s="9">
        <f>FORECAST($G$3,'Last 12 Months'!F19:R19,'Last 12 Months'!$F$3:$R$3)</f>
        <v>4.5151515151515147</v>
      </c>
      <c r="H19" s="9">
        <f>FORECAST($H$3,'Last 12 Months'!G19:S19,'Last 12 Months'!$G$3:$S$3)</f>
        <v>3.6333333333333329</v>
      </c>
      <c r="I19" s="9">
        <f>FORECAST($I$3,'Last 12 Months'!H19:T19,'Last 12 Months'!$H$3:$T$3)</f>
        <v>4.0238095238095237</v>
      </c>
      <c r="J19" s="9">
        <f>FORECAST($J$3,'Last 12 Months'!I19:U19,'Last 12 Months'!$I$3:$U$3)</f>
        <v>4.5714285714285712</v>
      </c>
      <c r="K19" s="9">
        <f>FORECAST($K$3,'Last 12 Months'!J19:V19,'Last 12 Months'!$J$3:$V$3)</f>
        <v>4.4095238095238098</v>
      </c>
      <c r="L19" s="9">
        <f>FORECAST($L$3,'Last 12 Months'!K19:W19,'Last 12 Months'!$K$3:$W$3)</f>
        <v>3.2</v>
      </c>
      <c r="M19" s="9">
        <f>FORECAST($M$3,'Last 12 Months'!L19:X19,'Last 12 Months'!$L$3:$X$3)</f>
        <v>3.8000000000000007</v>
      </c>
      <c r="N19" s="9">
        <f>FORECAST($N$3,'Last 12 Months'!M19:Y19,'Last 12 Months'!$M$3:$Y$3)</f>
        <v>5</v>
      </c>
      <c r="O19" s="9">
        <f>FORECAST($O$3,'Last 12 Months'!N19:Z19,'Last 12 Months'!$N$3:$Z$3)</f>
        <v>7</v>
      </c>
    </row>
    <row r="20" spans="1:17" x14ac:dyDescent="0.25">
      <c r="B20" t="s">
        <v>16</v>
      </c>
      <c r="D20" s="1">
        <f>FORECAST($D$3,'Last 12 Months'!D20:O20,'Last 12 Months'!$D$3:$O$3)</f>
        <v>5.0769230769230766</v>
      </c>
      <c r="E20" s="1">
        <f>FORECAST($E$3,'Last 12 Months'!D20:P20,'Last 12 Months'!$D$3:$P$3)</f>
        <v>5.1538461538461542</v>
      </c>
      <c r="F20" s="1">
        <f>FORECAST($F$3,'Last 12 Months'!E20:Q20,'Last 12 Months'!$E$3:$Q$3)</f>
        <v>5.2545454545454549</v>
      </c>
      <c r="G20" s="1">
        <f>FORECAST($G$3,'Last 12 Months'!F20:R20,'Last 12 Months'!$F$3:$R$3)</f>
        <v>6.0545454545454538</v>
      </c>
      <c r="H20" s="1">
        <f>FORECAST($H$3,'Last 12 Months'!G20:S20,'Last 12 Months'!$G$3:$S$3)</f>
        <v>4.9444444444444446</v>
      </c>
      <c r="I20" s="1">
        <f>FORECAST($I$3,'Last 12 Months'!H20:T20,'Last 12 Months'!$H$3:$T$3)</f>
        <v>5.0238095238095237</v>
      </c>
      <c r="J20" s="1">
        <f>FORECAST($J$3,'Last 12 Months'!I20:U20,'Last 12 Months'!$I$3:$U$3)</f>
        <v>5.1428571428571423</v>
      </c>
      <c r="K20" s="1">
        <f>FORECAST($K$3,'Last 12 Months'!J20:V20,'Last 12 Months'!$J$3:$V$3)</f>
        <v>6.2571428571428562</v>
      </c>
      <c r="L20" s="1">
        <f>FORECAST($L$3,'Last 12 Months'!K20:W20,'Last 12 Months'!$K$3:$W$3)</f>
        <v>4.8</v>
      </c>
      <c r="M20" s="1">
        <f>FORECAST($M$3,'Last 12 Months'!L20:X20,'Last 12 Months'!$L$3:$X$3)</f>
        <v>5</v>
      </c>
      <c r="N20" s="1">
        <f>FORECAST($N$3,'Last 12 Months'!M20:Y20,'Last 12 Months'!$M$3:$Y$3)</f>
        <v>5.6666666666666679</v>
      </c>
      <c r="O20" s="1">
        <f>FORECAST($O$3,'Last 12 Months'!N20:Z20,'Last 12 Months'!$N$3:$Z$3)</f>
        <v>9</v>
      </c>
    </row>
    <row r="21" spans="1:17" s="8" customFormat="1" x14ac:dyDescent="0.25">
      <c r="B21" s="8" t="s">
        <v>17</v>
      </c>
      <c r="D21" s="9">
        <f>FORECAST($D$3,'Last 12 Months'!D21:O21,'Last 12 Months'!$D$3:$O$3)</f>
        <v>7</v>
      </c>
      <c r="E21" s="9">
        <f>FORECAST($E$3,'Last 12 Months'!D21:P21,'Last 12 Months'!$D$3:$P$3)</f>
        <v>7</v>
      </c>
      <c r="F21" s="9">
        <f>FORECAST($F$3,'Last 12 Months'!E21:Q21,'Last 12 Months'!$E$3:$Q$3)</f>
        <v>7</v>
      </c>
      <c r="G21" s="9">
        <f>FORECAST($G$3,'Last 12 Months'!F21:R21,'Last 12 Months'!$F$3:$R$3)</f>
        <v>7</v>
      </c>
      <c r="H21" s="9">
        <f>FORECAST($H$3,'Last 12 Months'!G21:S21,'Last 12 Months'!$G$3:$S$3)</f>
        <v>7</v>
      </c>
      <c r="I21" s="9">
        <f>FORECAST($I$3,'Last 12 Months'!H21:T21,'Last 12 Months'!$H$3:$T$3)</f>
        <v>7</v>
      </c>
      <c r="J21" s="9">
        <f>FORECAST($J$3,'Last 12 Months'!I21:U21,'Last 12 Months'!$I$3:$U$3)</f>
        <v>7</v>
      </c>
      <c r="K21" s="9">
        <f>FORECAST($K$3,'Last 12 Months'!J21:V21,'Last 12 Months'!$J$3:$V$3)</f>
        <v>7</v>
      </c>
      <c r="L21" s="9">
        <f>FORECAST($L$3,'Last 12 Months'!K21:W21,'Last 12 Months'!$K$3:$W$3)</f>
        <v>7</v>
      </c>
      <c r="M21" s="9">
        <f>FORECAST($M$3,'Last 12 Months'!L21:X21,'Last 12 Months'!$L$3:$X$3)</f>
        <v>7</v>
      </c>
      <c r="N21" s="9">
        <f>FORECAST($N$3,'Last 12 Months'!M21:Y21,'Last 12 Months'!$M$3:$Y$3)</f>
        <v>7</v>
      </c>
      <c r="O21" s="9">
        <f>FORECAST($O$3,'Last 12 Months'!N21:Z21,'Last 12 Months'!$N$3:$Z$3)</f>
        <v>7</v>
      </c>
    </row>
    <row r="22" spans="1:17" x14ac:dyDescent="0.25">
      <c r="A22" s="6" t="s">
        <v>18</v>
      </c>
      <c r="D22" s="3">
        <f>SUM(D12:D21)</f>
        <v>59.384615384615387</v>
      </c>
      <c r="E22" s="3">
        <f t="shared" ref="E22:O22" si="1">SUM(E12:E21)</f>
        <v>59.58741258741258</v>
      </c>
      <c r="F22" s="3">
        <f t="shared" si="1"/>
        <v>59.6</v>
      </c>
      <c r="G22" s="3">
        <f t="shared" si="1"/>
        <v>61.624242424242425</v>
      </c>
      <c r="H22" s="3">
        <f t="shared" si="1"/>
        <v>60.68888888888889</v>
      </c>
      <c r="I22" s="3">
        <f t="shared" si="1"/>
        <v>61</v>
      </c>
      <c r="J22" s="3">
        <f t="shared" si="1"/>
        <v>60.571428571428569</v>
      </c>
      <c r="K22" s="3">
        <f t="shared" si="1"/>
        <v>61.847619047619048</v>
      </c>
      <c r="L22" s="3">
        <f t="shared" si="1"/>
        <v>61.600000000000009</v>
      </c>
      <c r="M22" s="3">
        <f t="shared" si="1"/>
        <v>61.199999999999989</v>
      </c>
      <c r="N22" s="3">
        <f t="shared" si="1"/>
        <v>60.666666666666671</v>
      </c>
      <c r="O22" s="3">
        <f t="shared" si="1"/>
        <v>62</v>
      </c>
    </row>
    <row r="23" spans="1:17" s="8" customFormat="1" ht="17.25" x14ac:dyDescent="0.4">
      <c r="Q23" s="15">
        <f>SUM(D22:O22)</f>
        <v>729.7708735708735</v>
      </c>
    </row>
    <row r="24" spans="1:17" x14ac:dyDescent="0.25">
      <c r="A24" s="6" t="s">
        <v>19</v>
      </c>
    </row>
    <row r="25" spans="1:17" s="8" customFormat="1" x14ac:dyDescent="0.25">
      <c r="B25" s="8" t="s">
        <v>20</v>
      </c>
      <c r="D25" s="9">
        <f>FORECAST($D$3,'Last 12 Months'!D25:O25,'Last 12 Months'!$D$3:$O$3)</f>
        <v>2.6923076923076921</v>
      </c>
      <c r="E25" s="9">
        <f>FORECAST($E$3,'Last 12 Months'!E25:P25,'Last 12 Months'!$E$3:$P$3)</f>
        <v>3.3636363636363633</v>
      </c>
      <c r="F25" s="9">
        <f>FORECAST($F$3,'Last 12 Months'!F25:Q25,'Last 12 Months'!$F$3:$Q$3)</f>
        <v>2.6727272727272728</v>
      </c>
      <c r="G25" s="9">
        <f>FORECAST($G$3,'Last 12 Months'!G25:R25,'Last 12 Months'!$G$3:$R$3)</f>
        <v>2.6</v>
      </c>
      <c r="H25" s="9">
        <f>FORECAST($H$3,'Last 12 Months'!H25:S25,'Last 12 Months'!$H$3:$S$3)</f>
        <v>3.5</v>
      </c>
      <c r="I25" s="9">
        <f>FORECAST($I$3,'Last 12 Months'!I25:T25,'Last 12 Months'!$I$3:$T$3)</f>
        <v>2.5714285714285716</v>
      </c>
      <c r="J25" s="9">
        <f>FORECAST($J$3,'Last 12 Months'!J25:U25,'Last 12 Months'!$J$3:$U$3)</f>
        <v>2.4285714285714288</v>
      </c>
      <c r="K25" s="9">
        <f>FORECAST($K$3,'Last 12 Months'!K25:V25,'Last 12 Months'!$K$3:$V$3)</f>
        <v>3.8000000000000003</v>
      </c>
      <c r="L25" s="9">
        <f>FORECAST($L$3,'Last 12 Months'!L25:W25,'Last 12 Months'!$L$3:$W$3)</f>
        <v>2.4</v>
      </c>
      <c r="M25" s="9">
        <f>FORECAST($M$3,'Last 12 Months'!M25:X25,'Last 12 Months'!$M$3:$X$3)</f>
        <v>2</v>
      </c>
      <c r="N25" s="9">
        <f>FORECAST($N$3,'Last 12 Months'!N25:Y25,'Last 12 Months'!$N$3:$Y$3)</f>
        <v>5</v>
      </c>
      <c r="O25" s="9">
        <f>FORECAST($O$3,'Last 12 Months'!N25:Z25,'Last 12 Months'!$N$3:$Z$3)</f>
        <v>3</v>
      </c>
    </row>
    <row r="26" spans="1:17" x14ac:dyDescent="0.25">
      <c r="B26" t="s">
        <v>21</v>
      </c>
      <c r="D26" s="1">
        <f>FORECAST($D$3,'Last 12 Months'!D26:O26,'Last 12 Months'!$D$3:$O$3)</f>
        <v>4.6923076923076925</v>
      </c>
      <c r="E26" s="1">
        <f>FORECAST($E$3,'Last 12 Months'!E26:P26,'Last 12 Months'!$E$3:$P$3)</f>
        <v>5.3636363636363642</v>
      </c>
      <c r="F26" s="1">
        <f>FORECAST($F$3,'Last 12 Months'!F26:Q26,'Last 12 Months'!$F$3:$Q$3)</f>
        <v>4.6727272727272728</v>
      </c>
      <c r="G26" s="1">
        <f>FORECAST($G$3,'Last 12 Months'!G26:R26,'Last 12 Months'!$G$3:$R$3)</f>
        <v>4.6000000000000005</v>
      </c>
      <c r="H26" s="1">
        <f>FORECAST($H$3,'Last 12 Months'!H26:S26,'Last 12 Months'!$H$3:$S$3)</f>
        <v>5.5</v>
      </c>
      <c r="I26" s="1">
        <f>FORECAST($I$3,'Last 12 Months'!I26:T26,'Last 12 Months'!$I$3:$T$3)</f>
        <v>4.5714285714285712</v>
      </c>
      <c r="J26" s="1">
        <f>FORECAST($J$3,'Last 12 Months'!J26:U26,'Last 12 Months'!$J$3:$U$3)</f>
        <v>4.4285714285714288</v>
      </c>
      <c r="K26" s="1">
        <f>FORECAST($K$3,'Last 12 Months'!K26:V26,'Last 12 Months'!$K$3:$V$3)</f>
        <v>5.8000000000000007</v>
      </c>
      <c r="L26" s="1">
        <f>FORECAST($L$3,'Last 12 Months'!L26:W26,'Last 12 Months'!$L$3:$W$3)</f>
        <v>4.4000000000000004</v>
      </c>
      <c r="M26" s="1">
        <f>FORECAST($M$3,'Last 12 Months'!M26:X26,'Last 12 Months'!$M$3:$X$3)</f>
        <v>4</v>
      </c>
      <c r="N26" s="1">
        <f>FORECAST($N$3,'Last 12 Months'!N26:Y26,'Last 12 Months'!$N$3:$Y$3)</f>
        <v>7</v>
      </c>
      <c r="O26" s="1">
        <f>FORECAST($O$3,'Last 12 Months'!N26:Z26,'Last 12 Months'!$N$3:$Z$3)</f>
        <v>5</v>
      </c>
    </row>
    <row r="27" spans="1:17" s="8" customFormat="1" x14ac:dyDescent="0.25">
      <c r="B27" s="8" t="s">
        <v>23</v>
      </c>
      <c r="D27" s="9">
        <f>FORECAST($D$3,'Last 12 Months'!D27:O27,'Last 12 Months'!$D$3:$O$3)</f>
        <v>6.6923076923076925</v>
      </c>
      <c r="E27" s="9">
        <f>FORECAST($E$3,'Last 12 Months'!E27:P27,'Last 12 Months'!$E$3:$P$3)</f>
        <v>7.3636363636363642</v>
      </c>
      <c r="F27" s="9">
        <f>FORECAST($F$3,'Last 12 Months'!F27:Q27,'Last 12 Months'!$F$3:$Q$3)</f>
        <v>6.6727272727272728</v>
      </c>
      <c r="G27" s="9">
        <f>FORECAST($G$3,'Last 12 Months'!G27:R27,'Last 12 Months'!$G$3:$R$3)</f>
        <v>6.6000000000000005</v>
      </c>
      <c r="H27" s="9">
        <f>FORECAST($H$3,'Last 12 Months'!H27:S27,'Last 12 Months'!$H$3:$S$3)</f>
        <v>7.5</v>
      </c>
      <c r="I27" s="9">
        <f>FORECAST($I$3,'Last 12 Months'!I27:T27,'Last 12 Months'!$I$3:$T$3)</f>
        <v>6.5714285714285712</v>
      </c>
      <c r="J27" s="9">
        <f>FORECAST($J$3,'Last 12 Months'!J27:U27,'Last 12 Months'!$J$3:$U$3)</f>
        <v>6.4285714285714288</v>
      </c>
      <c r="K27" s="9">
        <f>FORECAST($K$3,'Last 12 Months'!K27:V27,'Last 12 Months'!$K$3:$V$3)</f>
        <v>7.8000000000000007</v>
      </c>
      <c r="L27" s="9">
        <f>FORECAST($L$3,'Last 12 Months'!L27:W27,'Last 12 Months'!$L$3:$W$3)</f>
        <v>6.4</v>
      </c>
      <c r="M27" s="9">
        <f>FORECAST($M$3,'Last 12 Months'!M27:X27,'Last 12 Months'!$M$3:$X$3)</f>
        <v>6</v>
      </c>
      <c r="N27" s="9">
        <f>FORECAST($N$3,'Last 12 Months'!N27:Y27,'Last 12 Months'!$N$3:$Y$3)</f>
        <v>9</v>
      </c>
      <c r="O27" s="9">
        <f>FORECAST($O$3,'Last 12 Months'!N27:Z27,'Last 12 Months'!$N$3:$Z$3)</f>
        <v>7</v>
      </c>
    </row>
    <row r="28" spans="1:17" x14ac:dyDescent="0.25">
      <c r="B28" t="s">
        <v>22</v>
      </c>
      <c r="D28" s="1">
        <f>FORECAST($D$3,'Last 12 Months'!D28:O28,'Last 12 Months'!$D$3:$O$3)</f>
        <v>5.3589743589743595</v>
      </c>
      <c r="E28" s="1">
        <f>FORECAST($E$3,'Last 12 Months'!E28:P28,'Last 12 Months'!$E$3:$P$3)</f>
        <v>4.8181818181818183</v>
      </c>
      <c r="F28" s="1">
        <f>FORECAST($F$3,'Last 12 Months'!F28:Q28,'Last 12 Months'!$F$3:$Q$3)</f>
        <v>6.4909090909090912</v>
      </c>
      <c r="G28" s="1">
        <f>FORECAST($G$3,'Last 12 Months'!G28:R28,'Last 12 Months'!$G$3:$R$3)</f>
        <v>5.2666666666666675</v>
      </c>
      <c r="H28" s="1">
        <f>FORECAST($H$3,'Last 12 Months'!H28:S28,'Last 12 Months'!$H$3:$S$3)</f>
        <v>4.5</v>
      </c>
      <c r="I28" s="1">
        <f>FORECAST($I$3,'Last 12 Months'!I28:T28,'Last 12 Months'!$I$3:$T$3)</f>
        <v>6.7857142857142856</v>
      </c>
      <c r="J28" s="1">
        <f>FORECAST($J$3,'Last 12 Months'!J28:U28,'Last 12 Months'!$J$3:$U$3)</f>
        <v>5.0952380952380958</v>
      </c>
      <c r="K28" s="1">
        <f>FORECAST($K$3,'Last 12 Months'!K28:V28,'Last 12 Months'!$K$3:$V$3)</f>
        <v>3.8000000000000007</v>
      </c>
      <c r="L28" s="1">
        <f>FORECAST($L$3,'Last 12 Months'!L28:W28,'Last 12 Months'!$L$3:$W$3)</f>
        <v>7.4000000000000012</v>
      </c>
      <c r="M28" s="1">
        <f>FORECAST($M$3,'Last 12 Months'!M28:X28,'Last 12 Months'!$M$3:$X$3)</f>
        <v>4.666666666666667</v>
      </c>
      <c r="N28" s="1">
        <f>FORECAST($N$3,'Last 12 Months'!N28:Y28,'Last 12 Months'!$N$3:$Y$3)</f>
        <v>1</v>
      </c>
      <c r="O28" s="1">
        <f>FORECAST($O$3,'Last 12 Months'!N28:Z28,'Last 12 Months'!$N$3:$Z$3)</f>
        <v>9</v>
      </c>
    </row>
    <row r="29" spans="1:17" s="8" customFormat="1" x14ac:dyDescent="0.25">
      <c r="B29" s="8" t="s">
        <v>24</v>
      </c>
      <c r="D29" s="9">
        <f>FORECAST($D$3,'Last 12 Months'!D29:O29,'Last 12 Months'!$D$3:$O$3)</f>
        <v>5.5641025641025639</v>
      </c>
      <c r="E29" s="9">
        <f>FORECAST($E$3,'Last 12 Months'!E29:P29,'Last 12 Months'!$E$3:$P$3)</f>
        <v>4.0909090909090917</v>
      </c>
      <c r="F29" s="9">
        <f>FORECAST($F$3,'Last 12 Months'!F29:Q29,'Last 12 Months'!$F$3:$Q$3)</f>
        <v>4.4909090909090912</v>
      </c>
      <c r="G29" s="9">
        <f>FORECAST($G$3,'Last 12 Months'!G29:R29,'Last 12 Months'!$G$3:$R$3)</f>
        <v>5.9333333333333336</v>
      </c>
      <c r="H29" s="9">
        <f>FORECAST($H$3,'Last 12 Months'!H29:S29,'Last 12 Months'!$H$3:$S$3)</f>
        <v>3.9999999999999996</v>
      </c>
      <c r="I29" s="9">
        <f>FORECAST($I$3,'Last 12 Months'!I29:T29,'Last 12 Months'!$I$3:$T$3)</f>
        <v>4.5</v>
      </c>
      <c r="J29" s="9">
        <f>FORECAST($J$3,'Last 12 Months'!J29:U29,'Last 12 Months'!$J$3:$U$3)</f>
        <v>6.6190476190476195</v>
      </c>
      <c r="K29" s="9">
        <f>FORECAST($K$3,'Last 12 Months'!K29:V29,'Last 12 Months'!$K$3:$V$3)</f>
        <v>3.8000000000000003</v>
      </c>
      <c r="L29" s="9">
        <f>FORECAST($L$3,'Last 12 Months'!L29:W29,'Last 12 Months'!$L$3:$W$3)</f>
        <v>4.4000000000000012</v>
      </c>
      <c r="M29" s="9">
        <f>FORECAST($M$3,'Last 12 Months'!M29:X29,'Last 12 Months'!$M$3:$X$3)</f>
        <v>8.3333333333333357</v>
      </c>
      <c r="N29" s="9">
        <f>FORECAST($N$3,'Last 12 Months'!N29:Y29,'Last 12 Months'!$N$3:$Y$3)</f>
        <v>3</v>
      </c>
      <c r="O29" s="9">
        <f>FORECAST($O$3,'Last 12 Months'!N29:Z29,'Last 12 Months'!$N$3:$Z$3)</f>
        <v>1</v>
      </c>
    </row>
    <row r="30" spans="1:17" x14ac:dyDescent="0.25">
      <c r="B30" t="s">
        <v>25</v>
      </c>
      <c r="D30" s="1">
        <f>FORECAST($D$3,'Last 12 Months'!D30:O30,'Last 12 Months'!$D$3:$O$3)</f>
        <v>2.6923076923076921</v>
      </c>
      <c r="E30" s="1">
        <f>FORECAST($E$3,'Last 12 Months'!E30:P30,'Last 12 Months'!$E$3:$P$3)</f>
        <v>3.3636363636363633</v>
      </c>
      <c r="F30" s="1">
        <f>FORECAST($F$3,'Last 12 Months'!F30:Q30,'Last 12 Months'!$F$3:$Q$3)</f>
        <v>2.6727272727272728</v>
      </c>
      <c r="G30" s="1">
        <f>FORECAST($G$3,'Last 12 Months'!G30:R30,'Last 12 Months'!$G$3:$R$3)</f>
        <v>2.6</v>
      </c>
      <c r="H30" s="1">
        <f>FORECAST($H$3,'Last 12 Months'!H30:S30,'Last 12 Months'!$H$3:$S$3)</f>
        <v>3.5</v>
      </c>
      <c r="I30" s="1">
        <f>FORECAST($I$3,'Last 12 Months'!I30:T30,'Last 12 Months'!$I$3:$T$3)</f>
        <v>2.5714285714285716</v>
      </c>
      <c r="J30" s="1">
        <f>FORECAST($J$3,'Last 12 Months'!J30:U30,'Last 12 Months'!$J$3:$U$3)</f>
        <v>2.4285714285714288</v>
      </c>
      <c r="K30" s="1">
        <f>FORECAST($K$3,'Last 12 Months'!K30:V30,'Last 12 Months'!$K$3:$V$3)</f>
        <v>3.8000000000000003</v>
      </c>
      <c r="L30" s="1">
        <f>FORECAST($L$3,'Last 12 Months'!L30:W30,'Last 12 Months'!$L$3:$W$3)</f>
        <v>2.4</v>
      </c>
      <c r="M30" s="1">
        <f>FORECAST($M$3,'Last 12 Months'!M30:X30,'Last 12 Months'!$M$3:$X$3)</f>
        <v>2</v>
      </c>
      <c r="N30" s="1">
        <f>FORECAST($N$3,'Last 12 Months'!N30:Y30,'Last 12 Months'!$N$3:$Y$3)</f>
        <v>5</v>
      </c>
      <c r="O30" s="1">
        <f>FORECAST($O$3,'Last 12 Months'!N30:Z30,'Last 12 Months'!$N$3:$Z$3)</f>
        <v>3</v>
      </c>
    </row>
    <row r="31" spans="1:17" s="8" customFormat="1" x14ac:dyDescent="0.25">
      <c r="B31" s="8" t="s">
        <v>26</v>
      </c>
      <c r="D31" s="9">
        <f>FORECAST($D$3,'Last 12 Months'!D31:O31,'Last 12 Months'!$D$3:$O$3)</f>
        <v>4.6923076923076925</v>
      </c>
      <c r="E31" s="9">
        <f>FORECAST($E$3,'Last 12 Months'!E31:P31,'Last 12 Months'!$E$3:$P$3)</f>
        <v>5.3636363636363642</v>
      </c>
      <c r="F31" s="9">
        <f>FORECAST($F$3,'Last 12 Months'!F31:Q31,'Last 12 Months'!$F$3:$Q$3)</f>
        <v>4.6727272727272728</v>
      </c>
      <c r="G31" s="9">
        <f>FORECAST($G$3,'Last 12 Months'!G31:R31,'Last 12 Months'!$G$3:$R$3)</f>
        <v>4.6000000000000005</v>
      </c>
      <c r="H31" s="9">
        <f>FORECAST($H$3,'Last 12 Months'!H31:S31,'Last 12 Months'!$H$3:$S$3)</f>
        <v>5.5</v>
      </c>
      <c r="I31" s="9">
        <f>FORECAST($I$3,'Last 12 Months'!I31:T31,'Last 12 Months'!$I$3:$T$3)</f>
        <v>4.5714285714285712</v>
      </c>
      <c r="J31" s="9">
        <f>FORECAST($J$3,'Last 12 Months'!J31:U31,'Last 12 Months'!$J$3:$U$3)</f>
        <v>4.4285714285714288</v>
      </c>
      <c r="K31" s="9">
        <f>FORECAST($K$3,'Last 12 Months'!K31:V31,'Last 12 Months'!$K$3:$V$3)</f>
        <v>5.8000000000000007</v>
      </c>
      <c r="L31" s="9">
        <f>FORECAST($L$3,'Last 12 Months'!L31:W31,'Last 12 Months'!$L$3:$W$3)</f>
        <v>4.4000000000000004</v>
      </c>
      <c r="M31" s="9">
        <f>FORECAST($M$3,'Last 12 Months'!M31:X31,'Last 12 Months'!$M$3:$X$3)</f>
        <v>4</v>
      </c>
      <c r="N31" s="9">
        <f>FORECAST($N$3,'Last 12 Months'!N31:Y31,'Last 12 Months'!$N$3:$Y$3)</f>
        <v>7</v>
      </c>
      <c r="O31" s="9">
        <f>FORECAST($O$3,'Last 12 Months'!N31:Z31,'Last 12 Months'!$N$3:$Z$3)</f>
        <v>5</v>
      </c>
    </row>
    <row r="32" spans="1:17" x14ac:dyDescent="0.25">
      <c r="B32" t="s">
        <v>27</v>
      </c>
      <c r="D32" s="1">
        <f>FORECAST($D$3,'Last 12 Months'!D32:O32,'Last 12 Months'!$D$3:$O$3)</f>
        <v>6.6923076923076925</v>
      </c>
      <c r="E32" s="1">
        <f>FORECAST($E$3,'Last 12 Months'!E32:P32,'Last 12 Months'!$E$3:$P$3)</f>
        <v>7.3636363636363642</v>
      </c>
      <c r="F32" s="1">
        <f>FORECAST($F$3,'Last 12 Months'!F32:Q32,'Last 12 Months'!$F$3:$Q$3)</f>
        <v>6.6727272727272728</v>
      </c>
      <c r="G32" s="1">
        <f>FORECAST($G$3,'Last 12 Months'!G32:R32,'Last 12 Months'!$G$3:$R$3)</f>
        <v>6.6000000000000005</v>
      </c>
      <c r="H32" s="1">
        <f>FORECAST($H$3,'Last 12 Months'!H32:S32,'Last 12 Months'!$H$3:$S$3)</f>
        <v>7.5</v>
      </c>
      <c r="I32" s="1">
        <f>FORECAST($I$3,'Last 12 Months'!I32:T32,'Last 12 Months'!$I$3:$T$3)</f>
        <v>6.5714285714285712</v>
      </c>
      <c r="J32" s="1">
        <f>FORECAST($J$3,'Last 12 Months'!J32:U32,'Last 12 Months'!$J$3:$U$3)</f>
        <v>6.4285714285714288</v>
      </c>
      <c r="K32" s="1">
        <f>FORECAST($K$3,'Last 12 Months'!K32:V32,'Last 12 Months'!$K$3:$V$3)</f>
        <v>7.8000000000000007</v>
      </c>
      <c r="L32" s="1">
        <f>FORECAST($L$3,'Last 12 Months'!L32:W32,'Last 12 Months'!$L$3:$W$3)</f>
        <v>6.4</v>
      </c>
      <c r="M32" s="1">
        <f>FORECAST($M$3,'Last 12 Months'!M32:X32,'Last 12 Months'!$M$3:$X$3)</f>
        <v>6</v>
      </c>
      <c r="N32" s="1">
        <f>FORECAST($N$3,'Last 12 Months'!N32:Y32,'Last 12 Months'!$N$3:$Y$3)</f>
        <v>9</v>
      </c>
      <c r="O32" s="1">
        <f>FORECAST($O$3,'Last 12 Months'!N32:Z32,'Last 12 Months'!$N$3:$Z$3)</f>
        <v>7</v>
      </c>
    </row>
    <row r="33" spans="1:17" s="8" customFormat="1" x14ac:dyDescent="0.25">
      <c r="B33" s="8" t="s">
        <v>28</v>
      </c>
      <c r="D33" s="9">
        <f>FORECAST($D$3,'Last 12 Months'!D33:O33,'Last 12 Months'!$D$3:$O$3)</f>
        <v>4.6410256410256405</v>
      </c>
      <c r="E33" s="9">
        <f>FORECAST($E$3,'Last 12 Months'!E33:P33,'Last 12 Months'!$E$3:$P$3)</f>
        <v>3.7272727272727275</v>
      </c>
      <c r="F33" s="9">
        <f>FORECAST($F$3,'Last 12 Months'!F33:Q33,'Last 12 Months'!$F$3:$Q$3)</f>
        <v>4.8909090909090915</v>
      </c>
      <c r="G33" s="9">
        <f>FORECAST($G$3,'Last 12 Months'!G33:R33,'Last 12 Months'!$G$3:$R$3)</f>
        <v>4.7333333333333325</v>
      </c>
      <c r="H33" s="9">
        <f>FORECAST($H$3,'Last 12 Months'!H33:S33,'Last 12 Months'!$H$3:$S$3)</f>
        <v>3.5</v>
      </c>
      <c r="I33" s="9">
        <f>FORECAST($I$3,'Last 12 Months'!I33:T33,'Last 12 Months'!$I$3:$T$3)</f>
        <v>5.0714285714285721</v>
      </c>
      <c r="J33" s="9">
        <f>FORECAST($J$3,'Last 12 Months'!J33:U33,'Last 12 Months'!$J$3:$U$3)</f>
        <v>4.9047619047619051</v>
      </c>
      <c r="K33" s="9">
        <f>FORECAST($K$3,'Last 12 Months'!K33:V33,'Last 12 Months'!$K$3:$V$3)</f>
        <v>3</v>
      </c>
      <c r="L33" s="9">
        <f>FORECAST($L$3,'Last 12 Months'!L33:W33,'Last 12 Months'!$L$3:$W$3)</f>
        <v>5.4000000000000012</v>
      </c>
      <c r="M33" s="9">
        <f>FORECAST($M$3,'Last 12 Months'!M33:X33,'Last 12 Months'!$M$3:$X$3)</f>
        <v>5.3333333333333321</v>
      </c>
      <c r="N33" s="9">
        <f>FORECAST($N$3,'Last 12 Months'!N33:Y33,'Last 12 Months'!$N$3:$Y$3)</f>
        <v>1</v>
      </c>
      <c r="O33" s="9">
        <f>FORECAST($O$3,'Last 12 Months'!N33:Z33,'Last 12 Months'!$N$3:$Z$3)</f>
        <v>5</v>
      </c>
    </row>
    <row r="34" spans="1:17" x14ac:dyDescent="0.25">
      <c r="B34" t="s">
        <v>29</v>
      </c>
      <c r="D34" s="1">
        <f>FORECAST($D$3,'Last 12 Months'!D34:O34,'Last 12 Months'!$D$3:$O$3)</f>
        <v>5.0512820512820511</v>
      </c>
      <c r="E34" s="1">
        <f>FORECAST($E$3,'Last 12 Months'!E34:P34,'Last 12 Months'!$E$3:$P$3)</f>
        <v>5.1818181818181817</v>
      </c>
      <c r="F34" s="1">
        <f>FORECAST($F$3,'Last 12 Months'!F34:Q34,'Last 12 Months'!$F$3:$Q$3)</f>
        <v>6.1636363636363631</v>
      </c>
      <c r="G34" s="1">
        <f>FORECAST($G$3,'Last 12 Months'!G34:R34,'Last 12 Months'!$G$3:$R$3)</f>
        <v>4.8666666666666663</v>
      </c>
      <c r="H34" s="1">
        <f>FORECAST($H$3,'Last 12 Months'!H34:S34,'Last 12 Months'!$H$3:$S$3)</f>
        <v>5</v>
      </c>
      <c r="I34" s="1">
        <f>FORECAST($I$3,'Last 12 Months'!I34:T34,'Last 12 Months'!$I$3:$T$3)</f>
        <v>6.3571428571428577</v>
      </c>
      <c r="J34" s="1">
        <f>FORECAST($J$3,'Last 12 Months'!J34:U34,'Last 12 Months'!$J$3:$U$3)</f>
        <v>4.5238095238095237</v>
      </c>
      <c r="K34" s="1">
        <f>FORECAST($K$3,'Last 12 Months'!K34:V34,'Last 12 Months'!$K$3:$V$3)</f>
        <v>4.5999999999999996</v>
      </c>
      <c r="L34" s="1">
        <f>FORECAST($L$3,'Last 12 Months'!L34:W34,'Last 12 Months'!$L$3:$W$3)</f>
        <v>6.8</v>
      </c>
      <c r="M34" s="1">
        <f>FORECAST($M$3,'Last 12 Months'!M34:X34,'Last 12 Months'!$M$3:$X$3)</f>
        <v>3.6666666666666679</v>
      </c>
      <c r="N34" s="1">
        <f>FORECAST($N$3,'Last 12 Months'!N34:Y34,'Last 12 Months'!$N$3:$Y$3)</f>
        <v>3</v>
      </c>
      <c r="O34" s="1">
        <f>FORECAST($O$3,'Last 12 Months'!N34:Z34,'Last 12 Months'!$N$3:$Z$3)</f>
        <v>9</v>
      </c>
    </row>
    <row r="35" spans="1:17" s="8" customFormat="1" x14ac:dyDescent="0.25">
      <c r="A35" s="14" t="s">
        <v>18</v>
      </c>
      <c r="D35" s="9">
        <f>SUM(D25:D34)</f>
        <v>48.769230769230774</v>
      </c>
      <c r="E35" s="9">
        <f t="shared" ref="E35:O35" si="2">SUM(E25:E34)</f>
        <v>50</v>
      </c>
      <c r="F35" s="9">
        <f t="shared" si="2"/>
        <v>50.072727272727278</v>
      </c>
      <c r="G35" s="9">
        <f t="shared" si="2"/>
        <v>48.400000000000006</v>
      </c>
      <c r="H35" s="9">
        <f t="shared" si="2"/>
        <v>50</v>
      </c>
      <c r="I35" s="9">
        <f t="shared" si="2"/>
        <v>50.142857142857139</v>
      </c>
      <c r="J35" s="9">
        <f t="shared" si="2"/>
        <v>47.714285714285722</v>
      </c>
      <c r="K35" s="9">
        <f t="shared" si="2"/>
        <v>50.000000000000007</v>
      </c>
      <c r="L35" s="9">
        <f t="shared" si="2"/>
        <v>50.4</v>
      </c>
      <c r="M35" s="9">
        <f t="shared" si="2"/>
        <v>46</v>
      </c>
      <c r="N35" s="9">
        <f t="shared" si="2"/>
        <v>50</v>
      </c>
      <c r="O35" s="9">
        <f t="shared" si="2"/>
        <v>54</v>
      </c>
    </row>
    <row r="36" spans="1:17" ht="17.25" x14ac:dyDescent="0.4">
      <c r="Q36" s="2">
        <f>SUM(D35:O35)</f>
        <v>595.49910089910088</v>
      </c>
    </row>
    <row r="37" spans="1:17" s="8" customFormat="1" x14ac:dyDescent="0.25">
      <c r="A37" s="14" t="s">
        <v>37</v>
      </c>
      <c r="D37" s="9">
        <f>D9-D22-D35</f>
        <v>70.307692307692292</v>
      </c>
      <c r="E37" s="9">
        <f t="shared" ref="E37:O37" si="3">E9-E22-E35</f>
        <v>70.412587412587413</v>
      </c>
      <c r="F37" s="9">
        <f t="shared" si="3"/>
        <v>70.418181818181822</v>
      </c>
      <c r="G37" s="9">
        <f t="shared" si="3"/>
        <v>67.975757575757569</v>
      </c>
      <c r="H37" s="9">
        <f t="shared" si="3"/>
        <v>69.311111111111103</v>
      </c>
      <c r="I37" s="9">
        <f t="shared" si="3"/>
        <v>69.035714285714306</v>
      </c>
      <c r="J37" s="9">
        <f t="shared" si="3"/>
        <v>68.857142857142847</v>
      </c>
      <c r="K37" s="9">
        <f t="shared" si="3"/>
        <v>68.152380952380952</v>
      </c>
      <c r="L37" s="9">
        <f t="shared" si="3"/>
        <v>68.5</v>
      </c>
      <c r="M37" s="9">
        <f t="shared" si="3"/>
        <v>67.800000000000011</v>
      </c>
      <c r="N37" s="9">
        <f t="shared" si="3"/>
        <v>69.333333333333329</v>
      </c>
      <c r="O37" s="9">
        <f t="shared" si="3"/>
        <v>65.538461538461547</v>
      </c>
      <c r="P37" s="9"/>
    </row>
    <row r="38" spans="1:17" ht="17.25" x14ac:dyDescent="0.4">
      <c r="Q38" s="2">
        <f>SUM(D37:O37)</f>
        <v>825.64236319236329</v>
      </c>
    </row>
    <row r="39" spans="1:17" s="8" customFormat="1" x14ac:dyDescent="0.25">
      <c r="A39" s="8" t="s">
        <v>39</v>
      </c>
      <c r="B39" s="10">
        <v>0.35</v>
      </c>
      <c r="D39" s="9">
        <f>IF($B$39*D37&gt;0,($B$39*D37),0)</f>
        <v>24.6076923076923</v>
      </c>
      <c r="E39" s="9">
        <f t="shared" ref="E39:O39" si="4">IF($B$39*E37&gt;0,($B$39*E37),0)</f>
        <v>24.644405594405594</v>
      </c>
      <c r="F39" s="9">
        <f t="shared" si="4"/>
        <v>24.646363636363635</v>
      </c>
      <c r="G39" s="9">
        <f t="shared" si="4"/>
        <v>23.791515151515149</v>
      </c>
      <c r="H39" s="9">
        <f t="shared" si="4"/>
        <v>24.258888888888883</v>
      </c>
      <c r="I39" s="9">
        <f t="shared" si="4"/>
        <v>24.162500000000005</v>
      </c>
      <c r="J39" s="9">
        <f t="shared" si="4"/>
        <v>24.099999999999994</v>
      </c>
      <c r="K39" s="9">
        <f t="shared" si="4"/>
        <v>23.853333333333332</v>
      </c>
      <c r="L39" s="9">
        <f t="shared" si="4"/>
        <v>23.974999999999998</v>
      </c>
      <c r="M39" s="9">
        <f t="shared" si="4"/>
        <v>23.730000000000004</v>
      </c>
      <c r="N39" s="9">
        <f t="shared" si="4"/>
        <v>24.266666666666662</v>
      </c>
      <c r="O39" s="9">
        <f t="shared" si="4"/>
        <v>22.938461538461539</v>
      </c>
    </row>
    <row r="40" spans="1:17" x14ac:dyDescent="0.25">
      <c r="A40" t="s">
        <v>40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</row>
    <row r="41" spans="1:17" s="8" customFormat="1" x14ac:dyDescent="0.25">
      <c r="D41" s="9">
        <f>SUM(D39:D40)</f>
        <v>24.6076923076923</v>
      </c>
      <c r="E41" s="9">
        <f t="shared" ref="E41:O41" si="5">SUM(E39:E40)</f>
        <v>24.644405594405594</v>
      </c>
      <c r="F41" s="9">
        <f t="shared" si="5"/>
        <v>24.646363636363635</v>
      </c>
      <c r="G41" s="9">
        <f t="shared" si="5"/>
        <v>23.791515151515149</v>
      </c>
      <c r="H41" s="9">
        <f t="shared" si="5"/>
        <v>24.258888888888883</v>
      </c>
      <c r="I41" s="9">
        <f t="shared" si="5"/>
        <v>24.162500000000005</v>
      </c>
      <c r="J41" s="9">
        <f t="shared" si="5"/>
        <v>24.099999999999994</v>
      </c>
      <c r="K41" s="9">
        <f t="shared" si="5"/>
        <v>23.853333333333332</v>
      </c>
      <c r="L41" s="9">
        <f t="shared" si="5"/>
        <v>23.974999999999998</v>
      </c>
      <c r="M41" s="9">
        <f t="shared" si="5"/>
        <v>23.730000000000004</v>
      </c>
      <c r="N41" s="9">
        <f t="shared" si="5"/>
        <v>24.266666666666662</v>
      </c>
      <c r="O41" s="9">
        <f t="shared" si="5"/>
        <v>22.938461538461539</v>
      </c>
    </row>
    <row r="42" spans="1:17" ht="17.25" x14ac:dyDescent="0.4">
      <c r="Q42" s="7">
        <f>SUM(D41:O41)</f>
        <v>288.97482711732704</v>
      </c>
    </row>
    <row r="43" spans="1:17" s="8" customFormat="1" x14ac:dyDescent="0.25">
      <c r="A43" s="14" t="s">
        <v>41</v>
      </c>
      <c r="D43" s="9">
        <f>D37-D41</f>
        <v>45.699999999999989</v>
      </c>
      <c r="E43" s="9">
        <f t="shared" ref="E43:O43" si="6">E37-E41</f>
        <v>45.768181818181816</v>
      </c>
      <c r="F43" s="9">
        <f t="shared" si="6"/>
        <v>45.77181818181819</v>
      </c>
      <c r="G43" s="9">
        <f t="shared" si="6"/>
        <v>44.18424242424242</v>
      </c>
      <c r="H43" s="9">
        <f t="shared" si="6"/>
        <v>45.05222222222222</v>
      </c>
      <c r="I43" s="9">
        <f t="shared" si="6"/>
        <v>44.873214285714297</v>
      </c>
      <c r="J43" s="9">
        <f t="shared" si="6"/>
        <v>44.757142857142853</v>
      </c>
      <c r="K43" s="9">
        <f t="shared" si="6"/>
        <v>44.29904761904762</v>
      </c>
      <c r="L43" s="9">
        <f t="shared" si="6"/>
        <v>44.525000000000006</v>
      </c>
      <c r="M43" s="9">
        <f t="shared" si="6"/>
        <v>44.070000000000007</v>
      </c>
      <c r="N43" s="9">
        <f t="shared" si="6"/>
        <v>45.066666666666663</v>
      </c>
      <c r="O43" s="9">
        <f t="shared" si="6"/>
        <v>42.600000000000009</v>
      </c>
    </row>
    <row r="44" spans="1:17" ht="17.25" x14ac:dyDescent="0.4">
      <c r="Q44" s="7">
        <f>SUM(D43:O43)</f>
        <v>536.66753607503608</v>
      </c>
    </row>
    <row r="45" spans="1:17" s="8" customFormat="1" x14ac:dyDescent="0.25">
      <c r="A45" s="8" t="s">
        <v>31</v>
      </c>
    </row>
    <row r="46" spans="1:17" x14ac:dyDescent="0.25">
      <c r="A46" t="s">
        <v>32</v>
      </c>
      <c r="B46" s="1">
        <f>'Last 12 Months'!B48</f>
        <v>5809.85</v>
      </c>
    </row>
    <row r="47" spans="1:17" s="8" customFormat="1" x14ac:dyDescent="0.25">
      <c r="A47" s="14" t="s">
        <v>33</v>
      </c>
      <c r="D47" s="9">
        <f>B46+D43</f>
        <v>5855.55</v>
      </c>
      <c r="E47" s="9">
        <f t="shared" ref="E47:O47" si="7">D47+E37</f>
        <v>5925.9625874125877</v>
      </c>
      <c r="F47" s="9">
        <f t="shared" si="7"/>
        <v>5996.3807692307691</v>
      </c>
      <c r="G47" s="9">
        <f t="shared" si="7"/>
        <v>6064.3565268065267</v>
      </c>
      <c r="H47" s="9">
        <f t="shared" si="7"/>
        <v>6133.6676379176379</v>
      </c>
      <c r="I47" s="9">
        <f t="shared" si="7"/>
        <v>6202.7033522033526</v>
      </c>
      <c r="J47" s="9">
        <f t="shared" si="7"/>
        <v>6271.5604950604957</v>
      </c>
      <c r="K47" s="9">
        <f t="shared" si="7"/>
        <v>6339.7128760128762</v>
      </c>
      <c r="L47" s="9">
        <f t="shared" si="7"/>
        <v>6408.2128760128762</v>
      </c>
      <c r="M47" s="9">
        <f t="shared" si="7"/>
        <v>6476.0128760128764</v>
      </c>
      <c r="N47" s="9">
        <f t="shared" si="7"/>
        <v>6545.3462093462094</v>
      </c>
      <c r="O47" s="9">
        <f t="shared" si="7"/>
        <v>6610.8846708846713</v>
      </c>
    </row>
    <row r="48" spans="1:17" x14ac:dyDescent="0.25">
      <c r="A48" s="6" t="s">
        <v>45</v>
      </c>
      <c r="B48" s="4">
        <f>O47</f>
        <v>6610.8846708846713</v>
      </c>
    </row>
    <row r="49" spans="1:2" s="8" customFormat="1" x14ac:dyDescent="0.25"/>
    <row r="50" spans="1:2" x14ac:dyDescent="0.25">
      <c r="A50" s="6" t="s">
        <v>34</v>
      </c>
    </row>
    <row r="51" spans="1:2" s="8" customFormat="1" x14ac:dyDescent="0.25">
      <c r="A51" s="8" t="s">
        <v>35</v>
      </c>
      <c r="B51" s="11">
        <f>(Q10-Q23)/Q10</f>
        <v>0.66071565967955459</v>
      </c>
    </row>
    <row r="52" spans="1:2" x14ac:dyDescent="0.25">
      <c r="A52" t="s">
        <v>38</v>
      </c>
      <c r="B52" s="5">
        <f>Q38/Q10</f>
        <v>0.38385681681927158</v>
      </c>
    </row>
    <row r="53" spans="1:2" s="8" customFormat="1" x14ac:dyDescent="0.25">
      <c r="A53" s="8" t="s">
        <v>36</v>
      </c>
      <c r="B53" s="11">
        <f>Q44/Q10</f>
        <v>0.24950693093252652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</vt:lpstr>
      <vt:lpstr>New Biz Start</vt:lpstr>
      <vt:lpstr>Job Cost</vt:lpstr>
      <vt:lpstr>Last 12 Months</vt:lpstr>
      <vt:lpstr>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indiana jones</dc:creator>
  <cp:lastModifiedBy>indiana jones</cp:lastModifiedBy>
  <dcterms:created xsi:type="dcterms:W3CDTF">2021-03-11T14:20:47Z</dcterms:created>
  <dcterms:modified xsi:type="dcterms:W3CDTF">2021-09-22T23:42:04Z</dcterms:modified>
</cp:coreProperties>
</file>